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4855" windowHeight="11250"/>
  </bookViews>
  <sheets>
    <sheet name="Бюджет 2018" sheetId="1" r:id="rId1"/>
  </sheets>
  <calcPr calcId="124519"/>
</workbook>
</file>

<file path=xl/calcChain.xml><?xml version="1.0" encoding="utf-8"?>
<calcChain xmlns="http://schemas.openxmlformats.org/spreadsheetml/2006/main">
  <c r="B37" i="1"/>
  <c r="C32"/>
  <c r="B32" s="1"/>
  <c r="B26"/>
  <c r="C25"/>
  <c r="B25"/>
  <c r="C24"/>
  <c r="B24"/>
  <c r="C23"/>
  <c r="B23"/>
  <c r="D22"/>
  <c r="B22"/>
  <c r="D21"/>
  <c r="B21"/>
  <c r="D20"/>
  <c r="B20"/>
  <c r="D19"/>
  <c r="B19"/>
  <c r="D18"/>
  <c r="B18"/>
  <c r="D17"/>
  <c r="B17"/>
  <c r="D16"/>
  <c r="B16"/>
  <c r="C15"/>
  <c r="B15"/>
  <c r="D14"/>
  <c r="C14"/>
  <c r="B14" s="1"/>
  <c r="C13"/>
  <c r="B13" s="1"/>
  <c r="D12"/>
  <c r="C12"/>
  <c r="B12"/>
  <c r="D11"/>
  <c r="B11"/>
  <c r="D10"/>
  <c r="B10"/>
  <c r="D9"/>
  <c r="B9"/>
  <c r="D8"/>
  <c r="B8"/>
  <c r="D7"/>
  <c r="D33" s="1"/>
  <c r="B7"/>
  <c r="C6"/>
  <c r="B6"/>
  <c r="C5"/>
  <c r="C33" s="1"/>
  <c r="B5"/>
  <c r="D37" l="1"/>
  <c r="D40" s="1"/>
  <c r="B33"/>
  <c r="B39"/>
</calcChain>
</file>

<file path=xl/sharedStrings.xml><?xml version="1.0" encoding="utf-8"?>
<sst xmlns="http://schemas.openxmlformats.org/spreadsheetml/2006/main" count="48" uniqueCount="47">
  <si>
    <t>Додаток 2</t>
  </si>
  <si>
    <t>Найменування</t>
  </si>
  <si>
    <t>Всього</t>
  </si>
  <si>
    <t>ЗФ</t>
  </si>
  <si>
    <t>СФ</t>
  </si>
  <si>
    <t>Військова служба</t>
  </si>
  <si>
    <t>Керівництво і управління у сфері транспортної інфраструктури у місті Києві</t>
  </si>
  <si>
    <t xml:space="preserve">ДТІ, капітальний ремонт приміщення по вул. Леонтовича, 6 </t>
  </si>
  <si>
    <t>Будівництво інших об'єктів соціальної та виробничої інфраструктури комунальної власності</t>
  </si>
  <si>
    <t>додаток 6, КК "КАД"</t>
  </si>
  <si>
    <t>Забезпечення надання послуг з перевезення пасажирів автомобільним транспортом</t>
  </si>
  <si>
    <t>Забезпечення надання послуг з перевезення пасажирів електротранспортом</t>
  </si>
  <si>
    <t>додаток 6, будівництво дільниці Сирецько-Печерської лінії метрополітену (метро на Виноградар) 2 490 000,0 тис грн;   об’єкт «Будівництво дільниці Святошино –Броварської лінії Київського метрополітену від станції «Святошин» до станції «Новобіличі» із зворотнім електродепо «Новобіличі» 10 000,0 тис грн</t>
  </si>
  <si>
    <t>додаток 6, ТЄО будівництва дільниці Подільсько-Вигурівської лінії метрополітену (метро на Троєщину)</t>
  </si>
  <si>
    <t>Капвидатки КК "КАД"</t>
  </si>
  <si>
    <t>Капвидатки КП "Київміськсвітло"</t>
  </si>
  <si>
    <t>Капвидатки та придбання КП "Київдорсервіс"</t>
  </si>
  <si>
    <t>Поточні видатки по утриманню та поточному ремонту доріг КК "КАД"</t>
  </si>
  <si>
    <t>КК "КАД" утримання доріг за рахунок цільового фонду: нанесення дорожньої розмітки - 35 175,0 тис.грн .</t>
  </si>
  <si>
    <t>Поточні видатки КК "КАД"</t>
  </si>
  <si>
    <t>Поточні видатки КП "Київміськсвітло"</t>
  </si>
  <si>
    <t>Поточні видатки КП "Київдорсервіс"</t>
  </si>
  <si>
    <r>
      <t>утримання мереж (у т.ч. з/п + мат) -Заробітна плата -</t>
    </r>
    <r>
      <rPr>
        <b/>
        <sz val="12"/>
        <color theme="1"/>
        <rFont val="Calibri"/>
        <family val="2"/>
        <charset val="204"/>
        <scheme val="minor"/>
      </rPr>
      <t xml:space="preserve"> 55 326,0 тис. грн</t>
    </r>
    <r>
      <rPr>
        <sz val="12"/>
        <color theme="1"/>
        <rFont val="Calibri"/>
        <family val="2"/>
        <scheme val="minor"/>
      </rPr>
      <t>. фонд з/п в місяць складає - 4 610,5 тис. грн, штатна чисельність - 363 особи, видатках враховано з підвищенням прожиткового мінімуму на 8,76%, збільшено обслуговування вагових комплексів та евакуацію транспортних засобів. Електроенергія -</t>
    </r>
    <r>
      <rPr>
        <b/>
        <sz val="12"/>
        <color theme="1"/>
        <rFont val="Calibri"/>
        <family val="2"/>
        <charset val="204"/>
        <scheme val="minor"/>
      </rPr>
      <t xml:space="preserve"> 4 861,7 тис. грн</t>
    </r>
    <r>
      <rPr>
        <sz val="12"/>
        <color theme="1"/>
        <rFont val="Calibri"/>
        <family val="2"/>
        <scheme val="minor"/>
      </rPr>
      <t xml:space="preserve">. враховані видатки на споживання електроенергії світлофорними об'єктами, виробничою базою та інформаційними табло. Оренда - </t>
    </r>
    <r>
      <rPr>
        <b/>
        <sz val="12"/>
        <color theme="1"/>
        <rFont val="Calibri"/>
        <family val="2"/>
        <charset val="204"/>
        <scheme val="minor"/>
      </rPr>
      <t>1 056,8 тис. грн.</t>
    </r>
    <r>
      <rPr>
        <sz val="12"/>
        <color theme="1"/>
        <rFont val="Calibri"/>
        <family val="2"/>
        <scheme val="minor"/>
      </rPr>
      <t>, зазеначені видатки будуть використпні на орендну плату по вул. Б. Хмельницького, 54. Зв'язок -</t>
    </r>
    <r>
      <rPr>
        <b/>
        <sz val="12"/>
        <color theme="1"/>
        <rFont val="Calibri"/>
        <family val="2"/>
        <charset val="204"/>
        <scheme val="minor"/>
      </rPr>
      <t xml:space="preserve"> 532,1 тис. грн</t>
    </r>
    <r>
      <rPr>
        <sz val="12"/>
        <color theme="1"/>
        <rFont val="Calibri"/>
        <family val="2"/>
        <scheme val="minor"/>
      </rPr>
      <t>., утримання каналів зв'язку та джпс приймачів передачів для належного функціонування світлофорних об'єктів. Матеріали -</t>
    </r>
    <r>
      <rPr>
        <b/>
        <sz val="12"/>
        <color theme="1"/>
        <rFont val="Calibri"/>
        <family val="2"/>
        <charset val="204"/>
        <scheme val="minor"/>
      </rPr>
      <t xml:space="preserve"> 8 587,4 тис. грн</t>
    </r>
    <r>
      <rPr>
        <sz val="12"/>
        <color theme="1"/>
        <rFont val="Calibri"/>
        <family val="2"/>
        <scheme val="minor"/>
      </rPr>
      <t>., (в тому числі -  1 300,0 тис. грн. паливно мастильні матеріали, плівка 1 500,0 тис. грн., сталь листова 1 500,0 тис. грн. грн., труба оцинкована 1 917,4 тис. грн., колони 500,0 тис. грн., метизи 300,0 тис. грн, ппзш 1 000,0 тис. грн., кабель 300,0 тис. грн., електроди 70,0 тис. грн, фарба 100,0 тис. грн., ізолятори 100,0 тис.грн.).</t>
    </r>
  </si>
  <si>
    <t>Прикладні розробки у сфері транспорту</t>
  </si>
  <si>
    <t>Капытальний ремонт мІжквартальних проїздів</t>
  </si>
  <si>
    <t>Адресний перелік опрацьовується КК "Київавтодор"</t>
  </si>
  <si>
    <t>Придбання автобусів для КП "Київпастранс"</t>
  </si>
  <si>
    <t>Проект АСКПП для КП "Київтранспарксервіс"</t>
  </si>
  <si>
    <t>Капітальний ремонт зовн освітлення для КП "Київміськсвітло</t>
  </si>
  <si>
    <t>Реалізації проекту «Трансформація Бессарабської площі» для КП «Київдорсервіс»</t>
  </si>
  <si>
    <t>Реалізація проекту "Міська електричка"</t>
  </si>
  <si>
    <t xml:space="preserve">видатки споживання </t>
  </si>
  <si>
    <t>КП "Київдорсервіс"</t>
  </si>
  <si>
    <t>КП "Київпастранс"</t>
  </si>
  <si>
    <t xml:space="preserve"> КП "Київміськсвітло"</t>
  </si>
  <si>
    <r>
      <t xml:space="preserve">інші заходи у сфері автотранспорту: 1) загальний фонд  КП "Київпастранс"  - </t>
    </r>
    <r>
      <rPr>
        <b/>
        <sz val="12"/>
        <color theme="1"/>
        <rFont val="Calibri"/>
        <family val="2"/>
        <charset val="204"/>
        <scheme val="minor"/>
      </rPr>
      <t>21291,2 тис.грн</t>
    </r>
    <r>
      <rPr>
        <sz val="12"/>
        <color theme="1"/>
        <rFont val="Calibri"/>
        <family val="2"/>
        <scheme val="minor"/>
      </rPr>
      <t xml:space="preserve"> на обслуговування відсотків по ЄБРР;    2) Спеціальний фонд  КП "Київпастранс" : тіло кредиту ЄБРР -</t>
    </r>
    <r>
      <rPr>
        <b/>
        <sz val="12"/>
        <color theme="1"/>
        <rFont val="Calibri"/>
        <family val="2"/>
        <charset val="204"/>
        <scheme val="minor"/>
      </rPr>
      <t xml:space="preserve"> 111755,5 тис.грн</t>
    </r>
    <r>
      <rPr>
        <sz val="12"/>
        <color theme="1"/>
        <rFont val="Calibri"/>
        <family val="2"/>
        <scheme val="minor"/>
      </rPr>
      <t xml:space="preserve">; </t>
    </r>
    <r>
      <rPr>
        <b/>
        <sz val="12"/>
        <color theme="1"/>
        <rFont val="Calibri"/>
        <family val="2"/>
        <charset val="204"/>
        <scheme val="minor"/>
      </rPr>
      <t xml:space="preserve">1000,0 тис.грн </t>
    </r>
    <r>
      <rPr>
        <sz val="12"/>
        <color theme="1"/>
        <rFont val="Calibri"/>
        <family val="2"/>
        <scheme val="minor"/>
      </rPr>
      <t xml:space="preserve">- придбання автобусів по проекту ЄІБ (сплата ПДВ ); </t>
    </r>
    <r>
      <rPr>
        <b/>
        <sz val="12"/>
        <color theme="1"/>
        <rFont val="Calibri"/>
        <family val="2"/>
        <charset val="204"/>
        <scheme val="minor"/>
      </rPr>
      <t>100,0 тис.гр</t>
    </r>
    <r>
      <rPr>
        <sz val="12"/>
        <color theme="1"/>
        <rFont val="Calibri"/>
        <family val="2"/>
        <scheme val="minor"/>
      </rPr>
      <t>н - на придбання павільонів очікування ; капремонт будівель та споруд -</t>
    </r>
    <r>
      <rPr>
        <b/>
        <sz val="12"/>
        <color theme="1"/>
        <rFont val="Calibri"/>
        <family val="2"/>
        <charset val="204"/>
        <scheme val="minor"/>
      </rPr>
      <t xml:space="preserve"> 10200,0 тис.грн </t>
    </r>
    <r>
      <rPr>
        <b/>
        <sz val="12"/>
        <color theme="1"/>
        <rFont val="Calibri"/>
        <family val="2"/>
        <charset val="204"/>
        <scheme val="minor"/>
      </rPr>
      <t>.</t>
    </r>
  </si>
  <si>
    <r>
      <t xml:space="preserve">регулювання цін у сфері автотранспорту: </t>
    </r>
    <r>
      <rPr>
        <b/>
        <sz val="12"/>
        <color theme="1"/>
        <rFont val="Calibri"/>
        <family val="2"/>
        <charset val="204"/>
        <scheme val="minor"/>
      </rPr>
      <t xml:space="preserve"> КП "Київпастранс"</t>
    </r>
    <r>
      <rPr>
        <sz val="12"/>
        <color theme="1"/>
        <rFont val="Calibri"/>
        <family val="2"/>
        <charset val="204"/>
        <scheme val="minor"/>
      </rPr>
      <t xml:space="preserve"> </t>
    </r>
  </si>
  <si>
    <r>
      <t xml:space="preserve">інші заходи у сфері електротранспорту: 1) по загальному фонду на загальну суму 69988,5 тис.грн :  </t>
    </r>
    <r>
      <rPr>
        <b/>
        <sz val="12"/>
        <color theme="1"/>
        <rFont val="Calibri"/>
        <family val="2"/>
        <charset val="204"/>
        <scheme val="minor"/>
      </rPr>
      <t>38051,8 тис.грн</t>
    </r>
    <r>
      <rPr>
        <sz val="12"/>
        <color theme="1"/>
        <rFont val="Calibri"/>
        <family val="2"/>
        <scheme val="minor"/>
      </rPr>
      <t xml:space="preserve"> на обслуговування відсотків по ЄБРР  (КП "Київський метрополітен"); </t>
    </r>
    <r>
      <rPr>
        <b/>
        <sz val="12"/>
        <color theme="1"/>
        <rFont val="Calibri"/>
        <family val="2"/>
        <charset val="204"/>
        <scheme val="minor"/>
      </rPr>
      <t>31936,7 тис.гр</t>
    </r>
    <r>
      <rPr>
        <sz val="12"/>
        <color theme="1"/>
        <rFont val="Calibri"/>
        <family val="2"/>
        <scheme val="minor"/>
      </rPr>
      <t xml:space="preserve">н на обслуговування відсотків по ЄБРР (КП "Київпастранс"). 2)по спецфонду на загальну суму 546 846,4 тис.грн : </t>
    </r>
    <r>
      <rPr>
        <b/>
        <sz val="12"/>
        <color theme="1"/>
        <rFont val="Calibri"/>
        <family val="2"/>
        <charset val="204"/>
        <scheme val="minor"/>
      </rPr>
      <t>169113,2 тис.грн</t>
    </r>
    <r>
      <rPr>
        <sz val="12"/>
        <color theme="1"/>
        <rFont val="Calibri"/>
        <family val="2"/>
        <scheme val="minor"/>
      </rPr>
      <t xml:space="preserve"> на тіло ЄБРР ; капремонт -</t>
    </r>
    <r>
      <rPr>
        <b/>
        <sz val="12"/>
        <color theme="1"/>
        <rFont val="Calibri"/>
        <family val="2"/>
        <charset val="204"/>
        <scheme val="minor"/>
      </rPr>
      <t xml:space="preserve"> 60100,0 тис, грн </t>
    </r>
    <r>
      <rPr>
        <sz val="12"/>
        <color theme="1"/>
        <rFont val="Calibri"/>
        <family val="2"/>
        <scheme val="minor"/>
      </rPr>
      <t xml:space="preserve">; </t>
    </r>
    <r>
      <rPr>
        <b/>
        <sz val="12"/>
        <color theme="1"/>
        <rFont val="Calibri"/>
        <family val="2"/>
        <charset val="204"/>
        <scheme val="minor"/>
      </rPr>
      <t xml:space="preserve"> 167633,2 тис.грн</t>
    </r>
    <r>
      <rPr>
        <sz val="12"/>
        <color theme="1"/>
        <rFont val="Calibri"/>
        <family val="2"/>
        <scheme val="minor"/>
      </rPr>
      <t xml:space="preserve"> -тіло ЄБРР; </t>
    </r>
    <r>
      <rPr>
        <b/>
        <sz val="12"/>
        <color theme="1"/>
        <rFont val="Calibri"/>
        <family val="2"/>
        <charset val="204"/>
        <scheme val="minor"/>
      </rPr>
      <t>100 000,0 тис.грн</t>
    </r>
    <r>
      <rPr>
        <sz val="12"/>
        <color theme="1"/>
        <rFont val="Calibri"/>
        <family val="2"/>
        <scheme val="minor"/>
      </rPr>
      <t xml:space="preserve"> - на придбання трамваїв;    </t>
    </r>
    <r>
      <rPr>
        <b/>
        <sz val="12"/>
        <color theme="1"/>
        <rFont val="Calibri"/>
        <family val="2"/>
        <charset val="204"/>
        <scheme val="minor"/>
      </rPr>
      <t>15 000,0 тис.грн</t>
    </r>
    <r>
      <rPr>
        <sz val="12"/>
        <color theme="1"/>
        <rFont val="Calibri"/>
        <family val="2"/>
        <scheme val="minor"/>
      </rPr>
      <t xml:space="preserve"> на капітальні ремонти, </t>
    </r>
    <r>
      <rPr>
        <b/>
        <sz val="12"/>
        <color theme="1"/>
        <rFont val="Calibri"/>
        <family val="2"/>
        <charset val="204"/>
        <scheme val="minor"/>
      </rPr>
      <t>35 000,00 тис грн</t>
    </r>
    <r>
      <rPr>
        <sz val="12"/>
        <color theme="1"/>
        <rFont val="Calibri"/>
        <family val="2"/>
        <scheme val="minor"/>
      </rPr>
      <t xml:space="preserve"> капітальний ремонт трамваїв .</t>
    </r>
  </si>
  <si>
    <r>
      <t>регулювання цін у сфері електротранспорту :</t>
    </r>
    <r>
      <rPr>
        <b/>
        <sz val="12"/>
        <color theme="1"/>
        <rFont val="Calibri"/>
        <family val="2"/>
        <charset val="204"/>
        <scheme val="minor"/>
      </rPr>
      <t>КП "Київпастранс"</t>
    </r>
    <r>
      <rPr>
        <b/>
        <sz val="12"/>
        <color theme="1"/>
        <rFont val="Calibri"/>
        <family val="2"/>
        <charset val="204"/>
        <scheme val="minor"/>
      </rPr>
      <t>.</t>
    </r>
  </si>
  <si>
    <t>капвидатки за рахунок Дорожного фонду</t>
  </si>
  <si>
    <t>капвидатки :придбання спецтехніки 100 000,0 тис.грн(додаток 8); капремонти - 111 741,0 тис.грн.</t>
  </si>
  <si>
    <t>капвидатки: Перелік капвидатків на 300 000,0 тис.грн .Громадський проект  № 208 "Безпечна Солом'янка" - 1780,0 тис.грн, Проект № 178 по Дніпровському РДА -200,0 тис.грн.</t>
  </si>
  <si>
    <t>капвидатки в т.ч. Громадський бюджет № 699 на суму 399,98 тис грн.</t>
  </si>
  <si>
    <r>
      <t xml:space="preserve">поточні видатки на: утримання об'єктів дорожнього господарства - </t>
    </r>
    <r>
      <rPr>
        <b/>
        <sz val="12"/>
        <color theme="1"/>
        <rFont val="Calibri"/>
        <family val="2"/>
        <charset val="204"/>
        <scheme val="minor"/>
      </rPr>
      <t>540 000,0 тис.грн</t>
    </r>
    <r>
      <rPr>
        <sz val="12"/>
        <color theme="1"/>
        <rFont val="Calibri"/>
        <family val="2"/>
        <scheme val="minor"/>
      </rPr>
      <t xml:space="preserve"> (ШЕУ районів ); виконання поточного ремонту  - </t>
    </r>
    <r>
      <rPr>
        <b/>
        <sz val="12"/>
        <color theme="1"/>
        <rFont val="Calibri"/>
        <family val="2"/>
        <charset val="204"/>
        <scheme val="minor"/>
      </rPr>
      <t>284 248,1 тис.гр</t>
    </r>
    <r>
      <rPr>
        <sz val="12"/>
        <color theme="1"/>
        <rFont val="Calibri"/>
        <family val="2"/>
        <scheme val="minor"/>
      </rPr>
      <t xml:space="preserve">н в т.ч. Громадськи проекти № 608 на суму 400,00 тис грн; № 887 на суму 368,00 тис грн; обстеження штучних споруд КП "Київавтошляхміст" - </t>
    </r>
    <r>
      <rPr>
        <b/>
        <sz val="12"/>
        <color theme="1"/>
        <rFont val="Calibri"/>
        <family val="2"/>
        <charset val="204"/>
        <scheme val="minor"/>
      </rPr>
      <t>10 000,0 тис.грн</t>
    </r>
    <r>
      <rPr>
        <sz val="12"/>
        <color theme="1"/>
        <rFont val="Calibri"/>
        <family val="2"/>
        <scheme val="minor"/>
      </rPr>
      <t>.</t>
    </r>
  </si>
  <si>
    <r>
      <t xml:space="preserve">утримання мереж (у т.ч. з/п + мат): Зарплата- </t>
    </r>
    <r>
      <rPr>
        <b/>
        <sz val="12"/>
        <color theme="1"/>
        <rFont val="Calibri"/>
        <family val="2"/>
        <charset val="204"/>
        <scheme val="minor"/>
      </rPr>
      <t>62612,0 тис.грн</t>
    </r>
    <r>
      <rPr>
        <sz val="12"/>
        <color theme="1"/>
        <rFont val="Calibri"/>
        <family val="2"/>
        <scheme val="minor"/>
      </rPr>
      <t xml:space="preserve">; оплата електроенергії - </t>
    </r>
    <r>
      <rPr>
        <b/>
        <sz val="12"/>
        <color theme="1"/>
        <rFont val="Calibri"/>
        <family val="2"/>
        <charset val="204"/>
        <scheme val="minor"/>
      </rPr>
      <t>170471,0 тис.грн</t>
    </r>
    <r>
      <rPr>
        <sz val="12"/>
        <color theme="1"/>
        <rFont val="Calibri"/>
        <family val="2"/>
        <scheme val="minor"/>
      </rPr>
      <t xml:space="preserve">; матеріали - </t>
    </r>
    <r>
      <rPr>
        <b/>
        <sz val="12"/>
        <color theme="1"/>
        <rFont val="Calibri"/>
        <family val="2"/>
        <charset val="204"/>
        <scheme val="minor"/>
      </rPr>
      <t>12373,1 тис.грн</t>
    </r>
    <r>
      <rPr>
        <b/>
        <sz val="12"/>
        <color theme="1"/>
        <rFont val="Calibri"/>
        <family val="2"/>
        <charset val="204"/>
        <scheme val="minor"/>
      </rPr>
      <t>.</t>
    </r>
  </si>
  <si>
    <t>Розробка концепції інтегрованого розвитку транспортної інфраструктури «План сталої міської мобільності м. Києва» .</t>
  </si>
  <si>
    <t xml:space="preserve">Проект бюджету на 2018 рік  за напрямками фінансування </t>
  </si>
</sst>
</file>

<file path=xl/styles.xml><?xml version="1.0" encoding="utf-8"?>
<styleSheet xmlns="http://schemas.openxmlformats.org/spreadsheetml/2006/main">
  <numFmts count="1">
    <numFmt numFmtId="164" formatCode="_-* #,##0.00\ _₴_-;\-* #,##0.00\ _₴_-;_-* &quot;-&quot;??\ _₴_-;_-@_-"/>
  </numFmts>
  <fonts count="10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</cellStyleXfs>
  <cellXfs count="44">
    <xf numFmtId="0" fontId="0" fillId="0" borderId="0" xfId="0"/>
    <xf numFmtId="0" fontId="0" fillId="0" borderId="0" xfId="0" applyAlignment="1">
      <alignment horizontal="left" vertical="center" wrapText="1"/>
    </xf>
    <xf numFmtId="164" fontId="3" fillId="0" borderId="0" xfId="1" applyFont="1" applyAlignment="1">
      <alignment horizontal="center" vertical="center" wrapText="1"/>
    </xf>
    <xf numFmtId="164" fontId="4" fillId="0" borderId="0" xfId="1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2" borderId="2" xfId="1" applyFont="1" applyFill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 wrapText="1"/>
    </xf>
    <xf numFmtId="164" fontId="4" fillId="0" borderId="4" xfId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4" fontId="3" fillId="2" borderId="7" xfId="1" applyFont="1" applyFill="1" applyBorder="1" applyAlignment="1">
      <alignment horizontal="center" vertical="center" wrapText="1"/>
    </xf>
    <xf numFmtId="164" fontId="4" fillId="0" borderId="8" xfId="1" applyFont="1" applyBorder="1" applyAlignment="1">
      <alignment horizontal="center" vertical="center" wrapText="1"/>
    </xf>
    <xf numFmtId="164" fontId="4" fillId="0" borderId="9" xfId="1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164" fontId="3" fillId="2" borderId="12" xfId="1" applyFont="1" applyFill="1" applyBorder="1" applyAlignment="1">
      <alignment horizontal="center" vertical="center" wrapText="1"/>
    </xf>
    <xf numFmtId="164" fontId="4" fillId="0" borderId="13" xfId="1" applyFont="1" applyBorder="1" applyAlignment="1">
      <alignment horizontal="center" vertical="center" wrapText="1"/>
    </xf>
    <xf numFmtId="164" fontId="4" fillId="0" borderId="14" xfId="1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164" fontId="4" fillId="0" borderId="14" xfId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left" vertical="center" wrapText="1"/>
    </xf>
    <xf numFmtId="164" fontId="4" fillId="0" borderId="13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64" fontId="3" fillId="2" borderId="16" xfId="1" applyFont="1" applyFill="1" applyBorder="1" applyAlignment="1">
      <alignment horizontal="center" vertical="center" wrapText="1"/>
    </xf>
    <xf numFmtId="164" fontId="4" fillId="0" borderId="22" xfId="1" applyFont="1" applyBorder="1" applyAlignment="1">
      <alignment horizontal="center" vertical="center" wrapText="1"/>
    </xf>
    <xf numFmtId="164" fontId="4" fillId="0" borderId="23" xfId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164" fontId="3" fillId="2" borderId="26" xfId="1" applyFont="1" applyFill="1" applyBorder="1" applyAlignment="1">
      <alignment horizontal="center" vertical="center" wrapText="1"/>
    </xf>
    <xf numFmtId="164" fontId="4" fillId="0" borderId="27" xfId="1" applyFont="1" applyBorder="1" applyAlignment="1">
      <alignment horizontal="center" vertical="center" wrapText="1"/>
    </xf>
    <xf numFmtId="164" fontId="4" fillId="0" borderId="28" xfId="1" applyFont="1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164" fontId="3" fillId="2" borderId="0" xfId="1" applyFont="1" applyFill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164" fontId="3" fillId="0" borderId="0" xfId="1" applyFont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tabSelected="1" workbookViewId="0">
      <selection activeCell="D11" sqref="D11"/>
    </sheetView>
  </sheetViews>
  <sheetFormatPr defaultColWidth="10.875" defaultRowHeight="18.75"/>
  <cols>
    <col min="1" max="1" width="41.375" style="1" customWidth="1"/>
    <col min="2" max="2" width="19.375" style="2" customWidth="1"/>
    <col min="3" max="3" width="14" style="3" customWidth="1"/>
    <col min="4" max="4" width="13.75" style="3" customWidth="1"/>
    <col min="5" max="5" width="64" style="4" customWidth="1"/>
    <col min="6" max="16384" width="10.875" style="5"/>
  </cols>
  <sheetData>
    <row r="1" spans="1:5" ht="33.75" customHeight="1">
      <c r="E1" s="42" t="s">
        <v>0</v>
      </c>
    </row>
    <row r="2" spans="1:5" ht="33.75" customHeight="1">
      <c r="A2" s="43" t="s">
        <v>46</v>
      </c>
      <c r="B2" s="43"/>
      <c r="C2" s="43"/>
      <c r="D2" s="43"/>
      <c r="E2" s="43"/>
    </row>
    <row r="3" spans="1:5" ht="33.75" customHeight="1" thickBot="1">
      <c r="E3" s="42"/>
    </row>
    <row r="4" spans="1:5" ht="19.5" thickBot="1">
      <c r="A4" s="6" t="s">
        <v>1</v>
      </c>
      <c r="B4" s="7" t="s">
        <v>2</v>
      </c>
      <c r="C4" s="8" t="s">
        <v>3</v>
      </c>
      <c r="D4" s="9" t="s">
        <v>4</v>
      </c>
      <c r="E4" s="10"/>
    </row>
    <row r="5" spans="1:5">
      <c r="A5" s="11" t="s">
        <v>5</v>
      </c>
      <c r="B5" s="12">
        <f>C5+D5</f>
        <v>2045</v>
      </c>
      <c r="C5" s="13">
        <f>2045</f>
        <v>2045</v>
      </c>
      <c r="D5" s="14"/>
      <c r="E5" s="15"/>
    </row>
    <row r="6" spans="1:5">
      <c r="A6" s="35" t="s">
        <v>6</v>
      </c>
      <c r="B6" s="16">
        <f t="shared" ref="B6:B7" si="0">C6+D6</f>
        <v>12473.1</v>
      </c>
      <c r="C6" s="17">
        <f>12473.1</f>
        <v>12473.1</v>
      </c>
      <c r="D6" s="18"/>
      <c r="E6" s="19" t="s">
        <v>31</v>
      </c>
    </row>
    <row r="7" spans="1:5">
      <c r="A7" s="35"/>
      <c r="B7" s="16">
        <f t="shared" si="0"/>
        <v>5799</v>
      </c>
      <c r="C7" s="17"/>
      <c r="D7" s="18">
        <f>5799</f>
        <v>5799</v>
      </c>
      <c r="E7" s="19" t="s">
        <v>7</v>
      </c>
    </row>
    <row r="8" spans="1:5" ht="32.1" customHeight="1">
      <c r="A8" s="36" t="s">
        <v>8</v>
      </c>
      <c r="B8" s="16">
        <f>C8+D8</f>
        <v>5260</v>
      </c>
      <c r="C8" s="17"/>
      <c r="D8" s="20">
        <f>5260</f>
        <v>5260</v>
      </c>
      <c r="E8" s="21" t="s">
        <v>9</v>
      </c>
    </row>
    <row r="9" spans="1:5" ht="32.1" customHeight="1">
      <c r="A9" s="37"/>
      <c r="B9" s="16">
        <f>C9+D9</f>
        <v>8100</v>
      </c>
      <c r="C9" s="17"/>
      <c r="D9" s="20">
        <f>8100</f>
        <v>8100</v>
      </c>
      <c r="E9" s="21" t="s">
        <v>32</v>
      </c>
    </row>
    <row r="10" spans="1:5" ht="32.1" customHeight="1">
      <c r="A10" s="37"/>
      <c r="B10" s="16">
        <f>C10+D10</f>
        <v>5700</v>
      </c>
      <c r="C10" s="17"/>
      <c r="D10" s="20">
        <f>5700</f>
        <v>5700</v>
      </c>
      <c r="E10" s="21" t="s">
        <v>33</v>
      </c>
    </row>
    <row r="11" spans="1:5" ht="32.1" customHeight="1">
      <c r="A11" s="38"/>
      <c r="B11" s="16">
        <f>C11+D11</f>
        <v>3400</v>
      </c>
      <c r="C11" s="17"/>
      <c r="D11" s="20">
        <f>3400</f>
        <v>3400</v>
      </c>
      <c r="E11" s="21" t="s">
        <v>34</v>
      </c>
    </row>
    <row r="12" spans="1:5" ht="110.25">
      <c r="A12" s="35" t="s">
        <v>10</v>
      </c>
      <c r="B12" s="16">
        <f t="shared" ref="B12:B32" si="1">C12+D12</f>
        <v>144346.70000000001</v>
      </c>
      <c r="C12" s="17">
        <f>21291.2</f>
        <v>21291.200000000001</v>
      </c>
      <c r="D12" s="18">
        <f>123055.5</f>
        <v>123055.5</v>
      </c>
      <c r="E12" s="19" t="s">
        <v>35</v>
      </c>
    </row>
    <row r="13" spans="1:5">
      <c r="A13" s="35"/>
      <c r="B13" s="16">
        <f t="shared" si="1"/>
        <v>243319.5</v>
      </c>
      <c r="C13" s="22">
        <f>243319.5</f>
        <v>243319.5</v>
      </c>
      <c r="D13" s="20"/>
      <c r="E13" s="21" t="s">
        <v>36</v>
      </c>
    </row>
    <row r="14" spans="1:5" ht="160.5" customHeight="1">
      <c r="A14" s="39" t="s">
        <v>11</v>
      </c>
      <c r="B14" s="16">
        <f t="shared" si="1"/>
        <v>616834.9</v>
      </c>
      <c r="C14" s="17">
        <f>69988.5</f>
        <v>69988.5</v>
      </c>
      <c r="D14" s="18">
        <f>546846.4</f>
        <v>546846.4</v>
      </c>
      <c r="E14" s="19" t="s">
        <v>37</v>
      </c>
    </row>
    <row r="15" spans="1:5">
      <c r="A15" s="40"/>
      <c r="B15" s="16">
        <f t="shared" si="1"/>
        <v>587530.5</v>
      </c>
      <c r="C15" s="22">
        <f>587530.5</f>
        <v>587530.5</v>
      </c>
      <c r="D15" s="20"/>
      <c r="E15" s="21" t="s">
        <v>38</v>
      </c>
    </row>
    <row r="16" spans="1:5" ht="94.5">
      <c r="A16" s="40"/>
      <c r="B16" s="16">
        <f t="shared" si="1"/>
        <v>2500000</v>
      </c>
      <c r="C16" s="22"/>
      <c r="D16" s="20">
        <f>2500000</f>
        <v>2500000</v>
      </c>
      <c r="E16" s="21" t="s">
        <v>12</v>
      </c>
    </row>
    <row r="17" spans="1:5" ht="31.5">
      <c r="A17" s="41"/>
      <c r="B17" s="16">
        <f t="shared" si="1"/>
        <v>20000</v>
      </c>
      <c r="C17" s="22"/>
      <c r="D17" s="20">
        <f>20000</f>
        <v>20000</v>
      </c>
      <c r="E17" s="21" t="s">
        <v>13</v>
      </c>
    </row>
    <row r="18" spans="1:5" ht="84" customHeight="1">
      <c r="A18" s="23" t="s">
        <v>14</v>
      </c>
      <c r="B18" s="16">
        <f t="shared" si="1"/>
        <v>1153086.5</v>
      </c>
      <c r="C18" s="22"/>
      <c r="D18" s="20">
        <f>1153086.5</f>
        <v>1153086.5</v>
      </c>
      <c r="E18" s="21" t="s">
        <v>39</v>
      </c>
    </row>
    <row r="19" spans="1:5" ht="38.25" customHeight="1">
      <c r="A19" s="23" t="s">
        <v>14</v>
      </c>
      <c r="B19" s="16">
        <f t="shared" si="1"/>
        <v>211741</v>
      </c>
      <c r="C19" s="22"/>
      <c r="D19" s="20">
        <f>211741</f>
        <v>211741</v>
      </c>
      <c r="E19" s="21" t="s">
        <v>40</v>
      </c>
    </row>
    <row r="20" spans="1:5" ht="47.25">
      <c r="A20" s="23" t="s">
        <v>15</v>
      </c>
      <c r="B20" s="16">
        <f t="shared" si="1"/>
        <v>301980</v>
      </c>
      <c r="C20" s="22"/>
      <c r="D20" s="20">
        <f>301980</f>
        <v>301980</v>
      </c>
      <c r="E20" s="21" t="s">
        <v>41</v>
      </c>
    </row>
    <row r="21" spans="1:5" ht="31.5">
      <c r="A21" s="23" t="s">
        <v>16</v>
      </c>
      <c r="B21" s="16">
        <f t="shared" si="1"/>
        <v>26799.98</v>
      </c>
      <c r="C21" s="22"/>
      <c r="D21" s="20">
        <f>26799.98</f>
        <v>26799.98</v>
      </c>
      <c r="E21" s="21" t="s">
        <v>42</v>
      </c>
    </row>
    <row r="22" spans="1:5" ht="31.5">
      <c r="A22" s="23" t="s">
        <v>17</v>
      </c>
      <c r="B22" s="16">
        <f t="shared" si="1"/>
        <v>35175</v>
      </c>
      <c r="C22" s="17"/>
      <c r="D22" s="18">
        <f>35175</f>
        <v>35175</v>
      </c>
      <c r="E22" s="19" t="s">
        <v>18</v>
      </c>
    </row>
    <row r="23" spans="1:5" ht="82.5" customHeight="1">
      <c r="A23" s="23" t="s">
        <v>19</v>
      </c>
      <c r="B23" s="16">
        <f t="shared" si="1"/>
        <v>834248.1</v>
      </c>
      <c r="C23" s="17">
        <f>834248.1</f>
        <v>834248.1</v>
      </c>
      <c r="D23" s="18"/>
      <c r="E23" s="19" t="s">
        <v>43</v>
      </c>
    </row>
    <row r="24" spans="1:5" ht="31.5">
      <c r="A24" s="23" t="s">
        <v>20</v>
      </c>
      <c r="B24" s="16">
        <f t="shared" si="1"/>
        <v>245456.1</v>
      </c>
      <c r="C24" s="17">
        <f>245456.1</f>
        <v>245456.1</v>
      </c>
      <c r="D24" s="18"/>
      <c r="E24" s="19" t="s">
        <v>44</v>
      </c>
    </row>
    <row r="25" spans="1:5" ht="270" customHeight="1">
      <c r="A25" s="23" t="s">
        <v>21</v>
      </c>
      <c r="B25" s="16">
        <f t="shared" si="1"/>
        <v>70364</v>
      </c>
      <c r="C25" s="17">
        <f>70364</f>
        <v>70364</v>
      </c>
      <c r="D25" s="18"/>
      <c r="E25" s="19" t="s">
        <v>22</v>
      </c>
    </row>
    <row r="26" spans="1:5" ht="31.5">
      <c r="A26" s="23" t="s">
        <v>23</v>
      </c>
      <c r="B26" s="16">
        <f t="shared" si="1"/>
        <v>200</v>
      </c>
      <c r="C26" s="17"/>
      <c r="D26" s="20">
        <v>200</v>
      </c>
      <c r="E26" s="19" t="s">
        <v>45</v>
      </c>
    </row>
    <row r="27" spans="1:5" ht="31.5">
      <c r="A27" s="24" t="s">
        <v>24</v>
      </c>
      <c r="B27" s="25"/>
      <c r="C27" s="26"/>
      <c r="D27" s="27">
        <v>200</v>
      </c>
      <c r="E27" s="28" t="s">
        <v>25</v>
      </c>
    </row>
    <row r="28" spans="1:5">
      <c r="A28" s="24" t="s">
        <v>26</v>
      </c>
      <c r="B28" s="25"/>
      <c r="C28" s="26"/>
      <c r="D28" s="27">
        <v>100</v>
      </c>
      <c r="E28" s="28"/>
    </row>
    <row r="29" spans="1:5">
      <c r="A29" s="24" t="s">
        <v>27</v>
      </c>
      <c r="B29" s="25"/>
      <c r="C29" s="26"/>
      <c r="D29" s="27">
        <v>10000</v>
      </c>
      <c r="E29" s="28"/>
    </row>
    <row r="30" spans="1:5" ht="31.5">
      <c r="A30" s="24" t="s">
        <v>28</v>
      </c>
      <c r="B30" s="25"/>
      <c r="C30" s="26"/>
      <c r="D30" s="27">
        <v>2500</v>
      </c>
      <c r="E30" s="28"/>
    </row>
    <row r="31" spans="1:5" ht="47.25">
      <c r="A31" s="24" t="s">
        <v>29</v>
      </c>
      <c r="B31" s="25"/>
      <c r="C31" s="26"/>
      <c r="D31" s="27">
        <v>100</v>
      </c>
      <c r="E31" s="28"/>
    </row>
    <row r="32" spans="1:5" ht="19.5" thickBot="1">
      <c r="A32" s="29" t="s">
        <v>30</v>
      </c>
      <c r="B32" s="30">
        <f t="shared" si="1"/>
        <v>55854</v>
      </c>
      <c r="C32" s="31">
        <f>55854</f>
        <v>55854</v>
      </c>
      <c r="D32" s="32"/>
      <c r="E32" s="33"/>
    </row>
    <row r="33" spans="2:4">
      <c r="B33" s="34">
        <f>D33+C33</f>
        <v>7102613.3800000008</v>
      </c>
      <c r="C33" s="3">
        <f>SUM(C5:C32)</f>
        <v>2142570</v>
      </c>
      <c r="D33" s="3">
        <f>SUM(D5:D32)</f>
        <v>4960043.3800000008</v>
      </c>
    </row>
    <row r="37" spans="2:4">
      <c r="B37" s="2">
        <f>7089613.38</f>
        <v>7089613.3799999999</v>
      </c>
      <c r="D37" s="3">
        <f>D33+C33</f>
        <v>7102613.3800000008</v>
      </c>
    </row>
    <row r="39" spans="2:4">
      <c r="B39" s="2">
        <f>B37-B33</f>
        <v>-13000.000000000931</v>
      </c>
    </row>
    <row r="40" spans="2:4">
      <c r="D40" s="3">
        <f>D37-B37</f>
        <v>13000.000000000931</v>
      </c>
    </row>
  </sheetData>
  <mergeCells count="5">
    <mergeCell ref="A2:E2"/>
    <mergeCell ref="A6:A7"/>
    <mergeCell ref="A8:A11"/>
    <mergeCell ref="A12:A13"/>
    <mergeCell ref="A14:A17"/>
  </mergeCells>
  <pageMargins left="0.7" right="0.7" top="0.75" bottom="0.75" header="0.3" footer="0.3"/>
  <pageSetup paperSize="9" scale="4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Мадера</dc:creator>
  <cp:lastModifiedBy>Мадера</cp:lastModifiedBy>
  <dcterms:created xsi:type="dcterms:W3CDTF">2017-12-22T15:28:47Z</dcterms:created>
  <dcterms:modified xsi:type="dcterms:W3CDTF">2017-12-22T15:36:04Z</dcterms:modified>
</cp:coreProperties>
</file>