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tabRatio="906" activeTab="6"/>
  </bookViews>
  <sheets>
    <sheet name="Додаток 1 Доходи ЗФ" sheetId="1" r:id="rId1"/>
    <sheet name="Додаток 2 Доходи СФ" sheetId="2" r:id="rId2"/>
    <sheet name="Додаток 3 Видатки ЗФ" sheetId="3" r:id="rId3"/>
    <sheet name="Додаток 4 Видатки СФ " sheetId="4" r:id="rId4"/>
    <sheet name="Додаток 5 економіка " sheetId="5" r:id="rId5"/>
    <sheet name="Додаток 6 Кредитування" sheetId="6" r:id="rId6"/>
    <sheet name="Додаток 7 Фінансування" sheetId="7" r:id="rId7"/>
  </sheets>
  <definedNames>
    <definedName name="_xlnm.Print_Titles" localSheetId="0">'Додаток 1 Доходи ЗФ'!$6:$8</definedName>
    <definedName name="_xlnm.Print_Titles" localSheetId="1">'Додаток 2 Доходи СФ'!$5:$7</definedName>
    <definedName name="_xlnm.Print_Titles" localSheetId="2">'Додаток 3 Видатки ЗФ'!$5:$7</definedName>
    <definedName name="_xlnm.Print_Titles" localSheetId="3">'Додаток 4 Видатки СФ '!$5:$7</definedName>
    <definedName name="_xlnm.Print_Titles" localSheetId="4">'Додаток 5 економіка '!$6:$8</definedName>
    <definedName name="_xlnm.Print_Area" localSheetId="0">'Додаток 1 Доходи ЗФ'!$A$1:$G$75</definedName>
    <definedName name="_xlnm.Print_Area" localSheetId="1">'Додаток 2 Доходи СФ'!$A$1:$H$80</definedName>
    <definedName name="_xlnm.Print_Area" localSheetId="2">'Додаток 3 Видатки ЗФ'!$B$1:$H$146</definedName>
    <definedName name="_xlnm.Print_Area" localSheetId="3">'Додаток 4 Видатки СФ '!$B$1:$I$144</definedName>
    <definedName name="_xlnm.Print_Area" localSheetId="6">'Додаток 7 Фінансування'!$A$1:$D$42</definedName>
  </definedNames>
  <calcPr fullCalcOnLoad="1"/>
</workbook>
</file>

<file path=xl/sharedStrings.xml><?xml version="1.0" encoding="utf-8"?>
<sst xmlns="http://schemas.openxmlformats.org/spreadsheetml/2006/main" count="864" uniqueCount="548">
  <si>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</si>
  <si>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Усього </t>
  </si>
  <si>
    <t>0100</t>
  </si>
  <si>
    <t>1000</t>
  </si>
  <si>
    <t>2000</t>
  </si>
  <si>
    <t>3000</t>
  </si>
  <si>
    <t>4000</t>
  </si>
  <si>
    <t>5000</t>
  </si>
  <si>
    <t>(тис.грн.)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</si>
  <si>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</si>
  <si>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</si>
  <si>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5051</t>
  </si>
  <si>
    <t>7400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</si>
  <si>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</si>
  <si>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9100</t>
  </si>
  <si>
    <t>9110</t>
  </si>
  <si>
    <t>Надходження для фiнансового забезпечення реалiзацiї заходiв, визначених пунктом 33 роздiлу VI «Прикiнцевi та перехiднi положення» Бюджетного кодексу України</t>
  </si>
  <si>
    <t>Кошти, отриманi мiсцевими бюджетами з державного бюджету</t>
  </si>
  <si>
    <t>Кредитування - всього</t>
  </si>
  <si>
    <t>інші надходження  </t>
  </si>
  <si>
    <t>12020100 </t>
  </si>
  <si>
    <t>12020200 </t>
  </si>
  <si>
    <t>12020400 </t>
  </si>
  <si>
    <t>12020500 </t>
  </si>
  <si>
    <t>12020600 </t>
  </si>
  <si>
    <t>12020800 </t>
  </si>
  <si>
    <t>Надходження від сплати збору за забруднення навколишнього природного середовища фізичними особами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</si>
  <si>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</si>
  <si>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0150</t>
  </si>
  <si>
    <t>0180</t>
  </si>
  <si>
    <t>1080</t>
  </si>
  <si>
    <t>1110</t>
  </si>
  <si>
    <t>1130</t>
  </si>
  <si>
    <t>1160</t>
  </si>
  <si>
    <t>1161</t>
  </si>
  <si>
    <t>2020</t>
  </si>
  <si>
    <t>2040</t>
  </si>
  <si>
    <t>2050</t>
  </si>
  <si>
    <t>2060</t>
  </si>
  <si>
    <t>2120</t>
  </si>
  <si>
    <t>2150</t>
  </si>
  <si>
    <t>2151</t>
  </si>
  <si>
    <t>2152</t>
  </si>
  <si>
    <t>3120</t>
  </si>
  <si>
    <t>3121</t>
  </si>
  <si>
    <t>3133</t>
  </si>
  <si>
    <t>3170</t>
  </si>
  <si>
    <t>3171</t>
  </si>
  <si>
    <t>3190</t>
  </si>
  <si>
    <t>3191</t>
  </si>
  <si>
    <t>3192</t>
  </si>
  <si>
    <t>3240</t>
  </si>
  <si>
    <t>3241</t>
  </si>
  <si>
    <t>3242</t>
  </si>
  <si>
    <t>4010</t>
  </si>
  <si>
    <t>4040</t>
  </si>
  <si>
    <t>4050</t>
  </si>
  <si>
    <t>4081</t>
  </si>
  <si>
    <t>4082</t>
  </si>
  <si>
    <t>7000</t>
  </si>
  <si>
    <t>Економічна діяльність</t>
  </si>
  <si>
    <t>7100</t>
  </si>
  <si>
    <t>7130</t>
  </si>
  <si>
    <t>7460</t>
  </si>
  <si>
    <t>7462</t>
  </si>
  <si>
    <t>Інша діяльність</t>
  </si>
  <si>
    <t>8100</t>
  </si>
  <si>
    <t>8300</t>
  </si>
  <si>
    <t>8400</t>
  </si>
  <si>
    <t>8410</t>
  </si>
  <si>
    <t>8700</t>
  </si>
  <si>
    <t>9130</t>
  </si>
  <si>
    <t>9200</t>
  </si>
  <si>
    <t>9210</t>
  </si>
  <si>
    <t>9220</t>
  </si>
  <si>
    <t>9230</t>
  </si>
  <si>
    <t>9250</t>
  </si>
  <si>
    <t>9300</t>
  </si>
  <si>
    <t>9330</t>
  </si>
  <si>
    <t>9400</t>
  </si>
  <si>
    <t>9410</t>
  </si>
  <si>
    <t>9460</t>
  </si>
  <si>
    <t>9700</t>
  </si>
  <si>
    <t>9770</t>
  </si>
  <si>
    <t>Інша діяльність у сфері державного управління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</si>
  <si>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</si>
  <si>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</si>
  <si>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 xml:space="preserve">Надання позашкільної освіти позашкільними закладами освіти, заходи із позашкільної роботи з дітьми </t>
  </si>
  <si>
    <t>Підготовка кадрів професійно-технічними закладами та іншими закладами освіти</t>
  </si>
  <si>
    <t>Доходи від операцій з капіталом 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</si>
  <si>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</si>
  <si>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</si>
  <si>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</t>
  </si>
  <si>
    <t>Збір за забруднення навколишнього природного середовища</t>
  </si>
  <si>
    <t xml:space="preserve">Підготовка кадрів вищими навчальними закладами І-ІІ рівнів акредитації (коледжами, технікумами, училищами) </t>
  </si>
  <si>
    <t xml:space="preserve">Підготовка кадрів вищими навчальними закладами ІІІ-ІV рівнів акредитації (університетами, академіями, інститутами) </t>
  </si>
  <si>
    <t xml:space="preserve">Підвищення кваліфікації, перепідготовка кадрів закладами післядипломної освіти </t>
  </si>
  <si>
    <t>Інші програми, заклади та заходи у сфері освіти</t>
  </si>
  <si>
    <t>Забезпечення діяльності інших закладів у сфері освіти</t>
  </si>
  <si>
    <t xml:space="preserve">Спеціалізована стаціонарна медична допомога населенню </t>
  </si>
  <si>
    <t>Санаторно-курортна допомога населенню</t>
  </si>
  <si>
    <t>Екстрена та швидка медична допомога населенню</t>
  </si>
  <si>
    <t>Інші програми, заклади та заходи у сфері охорони здоров’я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</si>
  <si>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</si>
  <si>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</si>
  <si>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</si>
  <si>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</si>
  <si>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</si>
  <si>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Утримання та забезпечення діяльності центрів соціальних служб для сім’ї, дітей та молоді</t>
  </si>
  <si>
    <t>Інші заходи та заклади молодіжної політики</t>
  </si>
  <si>
    <t>Забезпечення реалізації окремих програм для осіб з інвалідністю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</si>
  <si>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</si>
  <si>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</si>
  <si>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Інші заклади та заходи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</si>
  <si>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</si>
  <si>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</si>
  <si>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Фінансова підтримка театрів</t>
  </si>
  <si>
    <t>Фінансова підтримка фiлармонiй, художніх і музичних колективів, ансамблів, концертних та циркових організацій</t>
  </si>
  <si>
    <t>Забезпечення діяльності бібліотек</t>
  </si>
  <si>
    <t>Забезпечення діяльності музеїв i виставок</t>
  </si>
  <si>
    <t>Забезпечення діяльності заповідників</t>
  </si>
  <si>
    <t>Інші заклади та заходи в галузі культури і мистецтва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</si>
  <si>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</si>
  <si>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</si>
  <si>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Здійснення фізкультурно-спортивної та реабілітаційної роботи серед осіб з інвалідністю</t>
  </si>
  <si>
    <t>Утримання центрів фізичної культури і спорту осіб з інвалідністю і реабілітаційних шкіл</t>
  </si>
  <si>
    <t>Проведення навчально-тренувальних зборів і змагань та заходів зі спорту осіб з інвалідністю</t>
  </si>
  <si>
    <t xml:space="preserve">Забезпечення підготовки спортсменів школами вищої спортивної майстерності 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</si>
  <si>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</si>
  <si>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Сільське, лісове, рибне господарство та мисливство</t>
  </si>
  <si>
    <t>Здійснення  заходів із землеустрою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</si>
  <si>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</si>
  <si>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</si>
  <si>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субвенції з державного бюджету</t>
  </si>
  <si>
    <t>Захист населення і територій від надзвичайних ситуацій техногенного та природного характеру</t>
  </si>
  <si>
    <t>Заходи з організації рятування на водах</t>
  </si>
  <si>
    <t xml:space="preserve">Охорона навколишнього природного середовища </t>
  </si>
  <si>
    <t>Природоохоронні заходи за рахунок цільових фондів</t>
  </si>
  <si>
    <t>Фінансова підтримка засобів масової інформації</t>
  </si>
  <si>
    <t>Дотації з місцевого бюджету іншим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</si>
  <si>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</si>
  <si>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</si>
  <si>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</si>
  <si>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</si>
  <si>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</si>
  <si>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</si>
  <si>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9270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</si>
  <si>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</si>
  <si>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</si>
  <si>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</si>
  <si>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</si>
  <si>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</si>
  <si>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</si>
  <si>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</si>
  <si>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Інші субвенції з місцевого бюджету 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</si>
  <si>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</si>
  <si>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</si>
  <si>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2140</t>
  </si>
  <si>
    <t>2144</t>
  </si>
  <si>
    <t>Програми і централізовані заходи у галузі охорони здоров'я</t>
  </si>
  <si>
    <t>Централізовані заходи з лікування хворих на цукровий та нецукровий діабет</t>
  </si>
  <si>
    <t>до затвердженого розпису на рік</t>
  </si>
  <si>
    <t>до уточненого розпису на рік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</si>
  <si>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</si>
  <si>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Бюджетні позички  суб'єктам господарювання  та їх повернення</t>
  </si>
  <si>
    <t>Інші субвенції з місцевого бюджету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</si>
  <si>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</si>
  <si>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1162</t>
  </si>
  <si>
    <t>Інші програми та заходи у сфері освіти</t>
  </si>
  <si>
    <t>3112</t>
  </si>
  <si>
    <t>3122</t>
  </si>
  <si>
    <t>3123</t>
  </si>
  <si>
    <t>3131</t>
  </si>
  <si>
    <t>3140</t>
  </si>
  <si>
    <t>Заходи державної політики з питань дітей та їх соціального захисту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</si>
  <si>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</si>
  <si>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</si>
  <si>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Здійснення заходів та реалізація проектів на виконання Державної цільової соціальної програми «Молодь України»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</si>
  <si>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</si>
  <si>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</si>
  <si>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</si>
  <si>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7110</t>
  </si>
  <si>
    <t xml:space="preserve">Реалізація програм в галузі сільського господарства </t>
  </si>
  <si>
    <t>7450</t>
  </si>
  <si>
    <t xml:space="preserve">Інша діяльність у сфері транспорту 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</si>
  <si>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</si>
  <si>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</si>
  <si>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</si>
  <si>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</si>
  <si>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7500</t>
  </si>
  <si>
    <t>7530</t>
  </si>
  <si>
    <t>Зв'язок, телекомунікації та інформатика</t>
  </si>
  <si>
    <t>Інші заходи у сфері зв'язку, телекомунікації та інформатики</t>
  </si>
  <si>
    <t>7600</t>
  </si>
  <si>
    <t>Інші програми та заходи, пов'язані з економічною діяльністю</t>
  </si>
  <si>
    <t>7640</t>
  </si>
  <si>
    <t>Заходи з енергозбереження</t>
  </si>
  <si>
    <t>7690</t>
  </si>
  <si>
    <t>Інша економічна діяльність</t>
  </si>
  <si>
    <t>7693</t>
  </si>
  <si>
    <t>Інші заходи, пов'язані з економічною діяльністю</t>
  </si>
  <si>
    <t>8110</t>
  </si>
  <si>
    <t>Заходи із запобігання та ліквідації надзвичайних ситуацій та наслідків стихійного лиха</t>
  </si>
  <si>
    <t>9240</t>
  </si>
  <si>
    <t>9241</t>
  </si>
  <si>
    <t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t>
  </si>
  <si>
    <t>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</si>
  <si>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</si>
  <si>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9350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</si>
  <si>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</si>
  <si>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6000</t>
  </si>
  <si>
    <t>6040</t>
  </si>
  <si>
    <t>Житлово-комунальне господарство</t>
  </si>
  <si>
    <t>Заходи, пов’язані з поліпшенням питної води</t>
  </si>
  <si>
    <t>7300</t>
  </si>
  <si>
    <t>7310</t>
  </si>
  <si>
    <t>7320</t>
  </si>
  <si>
    <t>7321</t>
  </si>
  <si>
    <t>7324</t>
  </si>
  <si>
    <t>7325</t>
  </si>
  <si>
    <t>7350</t>
  </si>
  <si>
    <t>7360</t>
  </si>
  <si>
    <t>7361</t>
  </si>
  <si>
    <t>7363</t>
  </si>
  <si>
    <t>7368</t>
  </si>
  <si>
    <t>7370</t>
  </si>
  <si>
    <t>Будівництво та регіональний розвиток</t>
  </si>
  <si>
    <t>Будівництво1 установ та закладів культури</t>
  </si>
  <si>
    <t>Розроблення схем планування та забудови територій (містобудівної документації)</t>
  </si>
  <si>
    <t>Виконання інвестиційних проектів</t>
  </si>
  <si>
    <t>Співфінансування інвестиційних проектів, що реалізуються за рахунок коштів державного фонду регіонального розвитку</t>
  </si>
  <si>
    <t>Виконання інвестиційних проектів в рамках здійснення заходів щодо соціально-економічного розвитку окремих територій</t>
  </si>
  <si>
    <t>Виконання інвестиційних проектів за рахунок субвенцій з інших бюджетів</t>
  </si>
  <si>
    <t>Реалізація інших заходів щодо соціально-економічного розвитку територій</t>
  </si>
  <si>
    <t>7464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</si>
  <si>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м. Києві, а також дорожньої інфраструктури у м. Києві</t>
  </si>
  <si>
    <t>8200</t>
  </si>
  <si>
    <t>8230</t>
  </si>
  <si>
    <t>Виконання доходної частини обласного бюджету за 2018 рік</t>
  </si>
  <si>
    <t>Затверджено на рік</t>
  </si>
  <si>
    <t>Фактичне виконання</t>
  </si>
  <si>
    <t>Надходження коштів від Державного фонду дорогоцінних металів і дорогоцінного каміння</t>
  </si>
  <si>
    <t>Дотації</t>
  </si>
  <si>
    <t>Стабілізаційна дотація з державного бюджету місцевим бюджетам</t>
  </si>
  <si>
    <t>Субвенція з державного бюджету місцевим бюджетам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непрацюючий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</si>
  <si>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 xml:space="preserve">                                                                                                                                                                           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</si>
  <si>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</si>
  <si>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придбання медикаментів для забезпечення швидкої медичної допомоги</t>
  </si>
  <si>
    <t>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</si>
  <si>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</si>
  <si>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</si>
  <si>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</si>
  <si>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проектні, будівельно-монтажні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</si>
  <si>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</si>
  <si>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„Про статус ветеранів війни, гарантії їх соціального захистуˮ,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„Про статус ветеранів війни, гарантії їх соціального захистуˮ, та які потребують поліпшення житлових умов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</si>
  <si>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</si>
  <si>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Додаток 5</t>
  </si>
  <si>
    <t>ВИКОНАННЯ ВИДАТКОВОЇ ЧАСТИНИ ОБЛАСНОГО БЮДЖЕТУ ЗА  2018 РІК                                        
ЗА ЕКОНОМІЧНОЮ СТРУКТУРОЮ</t>
  </si>
  <si>
    <t>Затверджено з урахуванням внесених змін</t>
  </si>
  <si>
    <t>КЕКВ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</si>
  <si>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</si>
  <si>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</si>
  <si>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</si>
  <si>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</si>
  <si>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</si>
  <si>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 </t>
  </si>
  <si>
    <t>Видатки на відрядження</t>
  </si>
  <si>
    <t xml:space="preserve">Оплата комунальних послуг та енергоносіїв 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</si>
  <si>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</si>
  <si>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</si>
  <si>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</si>
  <si>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</si>
  <si>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 </t>
  </si>
  <si>
    <t xml:space="preserve">Дослідження і розробки, окремі заходи розвитку по реалізації державних (регіональних) програм </t>
  </si>
  <si>
    <t>Окремі заходи по реалізації державних (регіональних) програм, не віднесені до заходів розвитку</t>
  </si>
  <si>
    <t>Поточні трансферти</t>
  </si>
  <si>
    <t>Субсидії та поточні трансферти підприємствам (установам, організаціям) </t>
  </si>
  <si>
    <t>Поточні трансферти органам державного управління інших рівнів 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</si>
  <si>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</si>
  <si>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</si>
  <si>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</si>
  <si>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</si>
  <si>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</si>
  <si>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</si>
  <si>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</si>
  <si>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Капітальні трансферти підприємствам (установам,організаціям)</t>
  </si>
  <si>
    <t>Капітальні трансферти органам державного управління інших рівнів</t>
  </si>
  <si>
    <t>Нерозподілені видатки</t>
  </si>
  <si>
    <t xml:space="preserve">Разом видатків загального фонду </t>
  </si>
  <si>
    <t>Затверджено розписом на рік з урахуванням внесених змін</t>
  </si>
  <si>
    <t>Дотація з місцевого бюджету за рахунок стабілізаційної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</si>
  <si>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</si>
  <si>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реалізацію заходів, спрямованих на розвиток системи охорони здоров’я у сільській місцевості  за рахунок відповідної субвенції з державного бюджету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</si>
  <si>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</si>
  <si>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</si>
  <si>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Субвенції з місцевого бюджету іншим місцевим бюджетам на здійснення інших програм та заходів за рахунок субвенцій з державного бюджету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</si>
  <si>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</si>
  <si>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Виконання видаткової частини обласного бюджету за  2018 рік</t>
  </si>
  <si>
    <t>Внески до статутного капіталу суб`єктів господарювання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</si>
  <si>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</si>
  <si>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</si>
  <si>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</si>
  <si>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</si>
  <si>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Затверджено розписом на рік</t>
  </si>
  <si>
    <t>Затверджено розписом на рік з урахуванням змін</t>
  </si>
  <si>
    <t>до кошторисних призначень на рік з урахуванням змін</t>
  </si>
  <si>
    <t>2143</t>
  </si>
  <si>
    <t>Програми і централізовані заходи профілактики ВІЛ-інфекції/СНІДу</t>
  </si>
  <si>
    <t>3040</t>
  </si>
  <si>
    <t>3048</t>
  </si>
  <si>
    <t>Надання при народженні дитини одноразової натуральної допомоги "пакунок-малюка"</t>
  </si>
  <si>
    <t>Надання допомоги сім'ям з дітьми, малозабезпеченим сім’ям, тимчасової допомоги дітям</t>
  </si>
  <si>
    <t>9242</t>
  </si>
  <si>
    <t>Cубвенція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</si>
  <si>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9243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</si>
  <si>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</si>
  <si>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реалізацію заходів, спрямованих на розвиток системи охорони здоров'я у сільській місцевості за рахунок залишку коштів відповідної субвенції з державного бюджету, що утворився на кінець 2017 року</t>
  </si>
  <si>
    <t>9490</t>
  </si>
  <si>
    <t>Довгострокові кредити індивідуальним забудовникам житла на селі  та їх повернення</t>
  </si>
  <si>
    <t>за  2018 рік</t>
  </si>
  <si>
    <t>Додаток 7</t>
  </si>
  <si>
    <t>Бюджетні позички  суб'єктам господарювання та їх повернення</t>
  </si>
  <si>
    <t>Фінансування за рахунок зміни залишків коштів за 2018 рік</t>
  </si>
  <si>
    <t>Виконання видаткової частини обласного бюджету за 2018 рік</t>
  </si>
  <si>
    <t>Громадський порядок та безпека</t>
  </si>
  <si>
    <t>Інші заходи громадського порядку та безпеки</t>
  </si>
  <si>
    <t>Надходження для фінансового забезпечення реалізації заходів, визначених пунктом 33 розділу VI "Прикінцеві та перехідні положення" Бюджетного кодексу України</t>
  </si>
  <si>
    <t>Кошти, отримані місцевими бюджетами з державного бюджету</t>
  </si>
  <si>
    <t>Кошти, що передаються (отримуються) як компенсація з державного дорожнього фонду місцевим бюджетам за рахунок коштів, передбачених абзацом другим частини четвертої статті 24-2 Бюджетного кодексу України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</si>
  <si>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</t>
  </si>
  <si>
    <t>Субвенція з місцевого бюджету на співфінансування інвестиційних проектів</t>
  </si>
  <si>
    <t>№ з/п</t>
  </si>
  <si>
    <t>Найменування показника</t>
  </si>
  <si>
    <t>Виконання (%)</t>
  </si>
  <si>
    <t>до затвердженого плану на рік</t>
  </si>
  <si>
    <t>до уточненого плану на рік</t>
  </si>
  <si>
    <t>Податкові надходження:</t>
  </si>
  <si>
    <t>Податки на доходи, податки на прибуток, податки на збільшення ринкової вартості</t>
  </si>
  <si>
    <t>Неподаткові надходження</t>
  </si>
  <si>
    <t>Частина чистого прибутку (доходу) комунальних унітарних підприємств та їх об'єднань, що вилучається до бюджету 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</si>
  <si>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</si>
  <si>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</si>
  <si>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Разом доходів</t>
  </si>
  <si>
    <t>Офіційні трансферти  </t>
  </si>
  <si>
    <t>Субвенції</t>
  </si>
  <si>
    <t>Всього доходів</t>
  </si>
  <si>
    <t>Усього</t>
  </si>
  <si>
    <t>Кошторисні призначення на рік з урахуванням змін</t>
  </si>
  <si>
    <t>кошторисних призначень на рік з урахуванням змін</t>
  </si>
  <si>
    <t>Додаток 1</t>
  </si>
  <si>
    <t>(Загальний фонд)</t>
  </si>
  <si>
    <t>Державне управлiння</t>
  </si>
  <si>
    <t>Освiта</t>
  </si>
  <si>
    <t>Охорона здоров'я</t>
  </si>
  <si>
    <t>Соцiальний захист та соцiальне забезпечення</t>
  </si>
  <si>
    <t>Культура i мистецтво</t>
  </si>
  <si>
    <t>Фiзична культура i спорт</t>
  </si>
  <si>
    <t>Резервний фонд</t>
  </si>
  <si>
    <t>Додаток 3</t>
  </si>
  <si>
    <t>Додаток 4</t>
  </si>
  <si>
    <t>Плата за ліцензії на право експорту, імпорту та оптової торгівлі спирту етилового, коньячного та плодового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</si>
  <si>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</si>
  <si>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</si>
  <si>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</si>
  <si>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Субвенція з місцевого  бюджету на виконання інвестиційних проектів</t>
  </si>
  <si>
    <t>Податок на доходи фізичних осіб, що сплачується фізичними особами за результатами річного декларування</t>
  </si>
  <si>
    <t xml:space="preserve">Фіксований податок на доходи фізичних осіб від зайняття підприємницікою діяльністю, нарахований до 1 січня 2012 року </t>
  </si>
  <si>
    <t>Плата за надання адміністративних послуг</t>
  </si>
  <si>
    <t xml:space="preserve">Плата за ліцензії на виробництво спирту етилового, коньячного і плодового,  алкогольних напоїв та тютюнових виробів 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</si>
  <si>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</si>
  <si>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</si>
  <si>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</si>
  <si>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</si>
  <si>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ліцензіатами за місцем здійснення діяльності </t>
  </si>
  <si>
    <t>Додаток 2</t>
  </si>
  <si>
    <t>(Спеціальний фонд)</t>
  </si>
  <si>
    <t>тис. грн.</t>
  </si>
  <si>
    <t>Податки на власність  </t>
  </si>
  <si>
    <t>Податок з власників транспортних засобів та інших самохідних машин і механізмів  </t>
  </si>
  <si>
    <t>Податок з власників наземних транспортних засобів та інших самохідних машин і механізмів (юридичних осіб)  </t>
  </si>
  <si>
    <t>Податок з власників наземних транспортних засобів та інших самохідних машин і механізмів (з громадян)  </t>
  </si>
  <si>
    <t>Податок з власників водних транспортних засобів  </t>
  </si>
  <si>
    <t>Податок з власників наземних транспортних засобів та інших самохідних машин і механізмів (юридичних осіб), зареєстрованих у місті Києві </t>
  </si>
  <si>
    <t>Податок з власників наземних транспортних засобів та інших самохідних машин і механізмів (з громадян), зареєстрованих у місті Києві </t>
  </si>
  <si>
    <t>Податок з власників водних транспортних засобів, зареєстрованих в місті Києві </t>
  </si>
  <si>
    <t>Збір за першу реєстрацію транспортного засобу</t>
  </si>
  <si>
    <t>Збір за першу реєстрацію колісних транспортних засобів (юр. осіб)</t>
  </si>
  <si>
    <t>Збір за першу реєстрацію колісних транспортних засобів (фіз. осіб)</t>
  </si>
  <si>
    <t>Збір за першу реєстрацію суден (юридичних осіб)</t>
  </si>
  <si>
    <t>Збір за першу реєстрацію суден (фізичних осіб)</t>
  </si>
  <si>
    <t>Збір за першу реєстрацію літаків і вертольотів (юридичних осіб)</t>
  </si>
  <si>
    <t>Збір за першу реєстрацію літаків і вертольотів (фізичних осіб)</t>
  </si>
  <si>
    <t>Збір за першу реєстрацію колісних транспортних засобів (юридичних осіб), зареєстрованих у місті Києві</t>
  </si>
  <si>
    <t>Збір за першу реєстрацію колісних транспортних засобів (фізичних осіб), зареєстрованих у місті Києві</t>
  </si>
  <si>
    <t>Збір за першу реєстрацію суден (юридичних осіб), зареєстрованих у місті Києві</t>
  </si>
  <si>
    <t>Збір за першу реєстрацію суден (фізичних осіб), зареєстрованих у місті Києві</t>
  </si>
  <si>
    <t>Збір за першу реєстрацію літаків і вертольотів (юридичних осіб), зареєстрованих у місті Києві</t>
  </si>
  <si>
    <t>Збір за першу реєстрацію літаків і вертольотів (фізичних осіб), зареєстрованих у місті Києві</t>
  </si>
  <si>
    <t>Єдиний податок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</si>
  <si>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</si>
  <si>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</si>
  <si>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</t>
  </si>
  <si>
    <t>Збір за забруднення навколишнього природного середовища  </t>
  </si>
  <si>
    <t>Інші збори за забруднення навколишнього природного середовища до Фонду охорони навколишнього природного середовища  </t>
  </si>
  <si>
    <t>Надходження від сплати збору за забруднення навколишнього середовища фізичними особами</t>
  </si>
  <si>
    <t>Доходи від  власності та підприємницької діяльності</t>
  </si>
  <si>
    <t>Надходження коштів від відшкодування втрат сільськогосподарського і лісогосподарського виробництва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</si>
  <si>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</si>
  <si>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</si>
  <si>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Доходи від операцій з кредитування та надання гарантій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</si>
  <si>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</si>
  <si>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</si>
  <si>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</si>
  <si>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</t>
  </si>
  <si>
    <t>Інші джерела власних надходжень бюджетних установ</t>
  </si>
  <si>
    <t>Інші надходження  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</si>
  <si>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</si>
  <si>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</si>
  <si>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Надходження від здійснення торгівлі на митний території України паливом власного виробництва та/або виробленим з давальницької сировини податковими агентами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</si>
  <si>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</si>
  <si>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</si>
  <si>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</si>
  <si>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бюджетні установи від підприїмств,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осіб</t>
  </si>
  <si>
    <t>Кошти від використання (реалізації) частини виробленої продукції, що залишається у власності держави відповідно до угод про розподіл продукції, та/або кошти у вигляді грошового еквівалента такої державної частини продукції</t>
  </si>
  <si>
    <t xml:space="preserve"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   </t>
  </si>
  <si>
    <t>Реверсна дотація</t>
  </si>
  <si>
    <t>Податок та збір на доходи фізичних осіб</t>
  </si>
  <si>
    <t>Надходження сум реструктуризованої заборгованості зі сплати податку на доходи фізичних осіб</t>
  </si>
  <si>
    <t>Податок на доходи фізичних осіб із доходу у вигляді процентів</t>
  </si>
  <si>
    <t xml:space="preserve">Податок на прибуток підприємств </t>
  </si>
  <si>
    <t>Рентна плата та плата за використання інших природних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</si>
  <si>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</si>
  <si>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води </t>
  </si>
  <si>
    <t>Рентна плата  за спеціальне використання води (крім рентної плати за спеціальне використання води водних об'єктів місцевого значення) </t>
  </si>
  <si>
    <t>Рентна плата за спеціальне використання води для потреб гідроенергетики  </t>
  </si>
  <si>
    <t>Надходження рентної плати за спеціальне використання води від підприємств житлово-комунального господарства </t>
  </si>
  <si>
    <t>Рентна плата за спеціальне використання води в частині використання поверхневих вод для потреб водного транспорту (крім стоянкових і службово-допоміжного флотів)</t>
  </si>
  <si>
    <t>Рентна плата за користування надрами для видобування корисних копалин загальнодержавного значення </t>
  </si>
  <si>
    <t>Плата за  спеціальне використання рибних та інших водних ресурсів  </t>
  </si>
  <si>
    <t>Орендна плата за водні об'єкти (їх частини), що надаються в користування на умовах оренди</t>
  </si>
  <si>
    <t>Плата за послуги, що надаються бюджетними установами згідно з їх основною діяльністю</t>
  </si>
  <si>
    <t>Кошти від відчуження майна, що належить Автономній Республіці Крим та майна, що перебуває в комунальній власності  </t>
  </si>
  <si>
    <t>тис.грн.</t>
  </si>
  <si>
    <t>ЗАГАЛЬНИЙ ФОНД</t>
  </si>
  <si>
    <t>250326</t>
  </si>
  <si>
    <t>250328</t>
  </si>
  <si>
    <t>250330</t>
  </si>
  <si>
    <t>250336</t>
  </si>
  <si>
    <t>Показники</t>
  </si>
  <si>
    <t>Дефіцит (-), профіцит (+)</t>
  </si>
  <si>
    <t>Внутрішнє фінансування</t>
  </si>
  <si>
    <t>Фінансування за рахунок єдиного казначейського рахунку</t>
  </si>
  <si>
    <t>Одержано</t>
  </si>
  <si>
    <t>Повернуто</t>
  </si>
  <si>
    <t>Фінансування за рахунок зміни залишків коштів місцевих бюджетів</t>
  </si>
  <si>
    <t>На початок періоду</t>
  </si>
  <si>
    <t>На кінець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</si>
  <si>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</si>
  <si>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</si>
  <si>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Будівництво об'єктів житлово-комунального господарства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</si>
  <si>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</si>
  <si>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</si>
  <si>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Будівництво освітніх установ та закладів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</si>
  <si>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</si>
  <si>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Фінансування за рахунок коштів на рахунках бюджетних установ</t>
  </si>
  <si>
    <t>Разом коштів, отриманих з усіх джерел фінансування дефіциту бюджету за типом кредитора</t>
  </si>
  <si>
    <t>Фінансування за активними операціями</t>
  </si>
  <si>
    <t>Разом коштів, отриманих з усіх джерел фінансування дефіциту бюджету за типом боргового зобов’язання</t>
  </si>
  <si>
    <t>Спеціальний фонд</t>
  </si>
  <si>
    <t xml:space="preserve">Виконано </t>
  </si>
  <si>
    <t>Дефіцит (-), профіцит  (+)</t>
  </si>
  <si>
    <t>Фінансування за рахунок залишків коштів на рахунках бюджетних установ</t>
  </si>
  <si>
    <t>Додаток 6</t>
  </si>
  <si>
    <t xml:space="preserve">Повернення кредитів до обласного бюджету </t>
  </si>
  <si>
    <t xml:space="preserve">та надання кредитів з обласного бюджету </t>
  </si>
  <si>
    <t>Загальний фонд</t>
  </si>
  <si>
    <t>Надання кредитів</t>
  </si>
  <si>
    <t>Повернення кредитів</t>
  </si>
  <si>
    <t>Виконано</t>
  </si>
  <si>
    <t xml:space="preserve"> Виконано</t>
  </si>
  <si>
    <t>Всього:</t>
  </si>
  <si>
    <t>Разом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</si>
  <si>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</si>
  <si>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1070</t>
  </si>
  <si>
    <t>1090</t>
  </si>
  <si>
    <t>1120</t>
  </si>
  <si>
    <t>1140</t>
  </si>
  <si>
    <t>Багатопрофільна стаціонарна медична допомога населенню</t>
  </si>
  <si>
    <t>2010</t>
  </si>
  <si>
    <t>2070</t>
  </si>
  <si>
    <t>Медико-соціальний захист дітей-сиріт і дітей, позбавлених батьківського піклування</t>
  </si>
  <si>
    <t>2090</t>
  </si>
  <si>
    <t>Створення банків крові та її компонентів</t>
  </si>
  <si>
    <t>Спеціалізована амбулаторно-поліклінічна допомога населенню</t>
  </si>
  <si>
    <t>2130</t>
  </si>
  <si>
    <t>Інформаційно-методичне та просвітницьке забезпечення в галузі охорони здоров'я</t>
  </si>
  <si>
    <t>Проведення належної медико-соціальної експертизи (МСЕК)</t>
  </si>
  <si>
    <t>Пільгове медичне обслуговування осіб, які постраждали внаслідок Чорнобильської катастрофи</t>
  </si>
  <si>
    <t>3050</t>
  </si>
  <si>
    <t>3090</t>
  </si>
  <si>
    <t>3100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</si>
  <si>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</si>
  <si>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3101</t>
  </si>
  <si>
    <t>3102</t>
  </si>
  <si>
    <t>Заклади і заходи з питань дітей та їх соціального захисту</t>
  </si>
  <si>
    <t>3110</t>
  </si>
  <si>
    <t>Утримання закладів, що надають соціальні послуги дітям, які опинились у складних життєвих обставинах</t>
  </si>
  <si>
    <t>3111</t>
  </si>
  <si>
    <t>Здійснення соціальної роботи з вразливими категоріями населення</t>
  </si>
  <si>
    <t>3130</t>
  </si>
  <si>
    <t>Реалізація державної політики у молодіжній сфері</t>
  </si>
  <si>
    <t>Соціальний захист ветеранів війни та праці</t>
  </si>
  <si>
    <t>3200</t>
  </si>
  <si>
    <t>Інші видатки на соціальний захист ветеранів війни та праці</t>
  </si>
  <si>
    <t>Забезпечення обробки інформації з нарахування та виплати допомог і компенсацій</t>
  </si>
  <si>
    <t>4020</t>
  </si>
  <si>
    <t>4030</t>
  </si>
  <si>
    <t>4080</t>
  </si>
  <si>
    <t>Проведення спортивної роботи в регіоні</t>
  </si>
  <si>
    <t>5010</t>
  </si>
  <si>
    <t>Проведення навчально-тренувальних зборів і змагань з олімпійських видів спорту</t>
  </si>
  <si>
    <t>5011</t>
  </si>
  <si>
    <t>Проведення навчально-тренувальних зборів і змагань з неолімпійських видів спорту</t>
  </si>
  <si>
    <t>5012</t>
  </si>
  <si>
    <t>5020</t>
  </si>
  <si>
    <t>5021</t>
  </si>
  <si>
    <t>5022</t>
  </si>
  <si>
    <t>Розвиток дитячо-юнацького та резервного спорту</t>
  </si>
  <si>
    <t>5030</t>
  </si>
  <si>
    <t>Утримання та навчально-тренувальна робота комунальних дитячо-юнацьких спортивних шкіл</t>
  </si>
  <si>
    <t>5031</t>
  </si>
  <si>
    <t>Фінансова підтримка дитячо-юнацьких спортивних шкіл фізкультурно-спортивних товариств</t>
  </si>
  <si>
    <t>5032</t>
  </si>
  <si>
    <t>5033</t>
  </si>
  <si>
    <t>Підтримка фізкультурно-спортивного руху</t>
  </si>
  <si>
    <t>5050</t>
  </si>
  <si>
    <t>Інші заходи з розвитку фізичної культури та спорту</t>
  </si>
  <si>
    <t>5060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</si>
  <si>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</si>
  <si>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5061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</si>
  <si>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</si>
  <si>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</si>
  <si>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Засоби масової інформації</t>
  </si>
  <si>
    <t>8000</t>
  </si>
  <si>
    <t>8120</t>
  </si>
  <si>
    <t>Усього видатків без урахування міжбюджетних трансфертів</t>
  </si>
  <si>
    <t>Усього видатків з трансфертами, що передаються до державного бюджету</t>
  </si>
  <si>
    <t>8340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</si>
</sst>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.0"/>
    <numFmt numFmtId="202" formatCode="#,##0.000"/>
    <numFmt numFmtId="203" formatCode="#,##0.0000"/>
    <numFmt numFmtId="204" formatCode="0.000"/>
    <numFmt numFmtId="205" formatCode="0.000000"/>
    <numFmt numFmtId="206" formatCode="0.00000"/>
    <numFmt numFmtId="207" formatCode="0.0000"/>
    <numFmt numFmtId="208" formatCode="&quot;Так&quot;;&quot;Так&quot;;&quot;Ні&quot;"/>
    <numFmt numFmtId="209" formatCode="&quot;True&quot;;&quot;True&quot;;&quot;False&quot;"/>
    <numFmt numFmtId="210" formatCode="&quot;Увімк&quot;;&quot;Увімк&quot;;&quot;Вимк&quot;"/>
    <numFmt numFmtId="211" formatCode="[$¥€-2]\ ###,000_);[Red]\([$€-2]\ ###,000\)"/>
  </numFmts>
  <fonts count="58">
    <font>
      <sz val="10"/>
      <name val="Arial Cyr"/>
      <family val="0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0"/>
    </font>
    <font>
      <b/>
      <sz val="11"/>
      <name val="Times New Roman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0"/>
      <name val="Times New Roman Cyr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63"/>
      <name val="Arial"/>
      <family val="2"/>
    </font>
    <font>
      <b/>
      <sz val="10"/>
      <name val="Times New Roman Cyr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Times New Roman CYR"/>
      <family val="0"/>
    </font>
    <font>
      <sz val="11"/>
      <color indexed="10"/>
      <name val="Times New Roman CYR"/>
      <family val="0"/>
    </font>
    <font>
      <sz val="10"/>
      <color indexed="12"/>
      <name val="Arial Cyr"/>
      <family val="0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3" fillId="0" borderId="7" applyNumberFormat="0" applyFill="0" applyAlignment="0" applyProtection="0"/>
    <xf numFmtId="0" fontId="34" fillId="21" borderId="8" applyNumberFormat="0" applyAlignment="0" applyProtection="0"/>
    <xf numFmtId="0" fontId="34" fillId="21" borderId="8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2" fillId="20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1" fillId="20" borderId="2" applyNumberFormat="0" applyAlignment="0" applyProtection="0"/>
    <xf numFmtId="0" fontId="39" fillId="0" borderId="6" applyNumberFormat="0" applyFill="0" applyAlignment="0" applyProtection="0"/>
    <xf numFmtId="0" fontId="36" fillId="22" borderId="0" applyNumberFormat="0" applyBorder="0" applyAlignment="0" applyProtection="0"/>
    <xf numFmtId="0" fontId="15" fillId="0" borderId="0">
      <alignment/>
      <protection/>
    </xf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7" fillId="24" borderId="10" xfId="0" applyFont="1" applyFill="1" applyBorder="1" applyAlignment="1">
      <alignment horizontal="center" wrapText="1"/>
    </xf>
    <xf numFmtId="200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200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0" fillId="0" borderId="0" xfId="0" applyAlignment="1">
      <alignment wrapText="1"/>
    </xf>
    <xf numFmtId="4" fontId="25" fillId="0" borderId="0" xfId="190" applyNumberFormat="1">
      <alignment/>
      <protection/>
    </xf>
    <xf numFmtId="4" fontId="25" fillId="0" borderId="0" xfId="198" applyNumberFormat="1">
      <alignment/>
      <protection/>
    </xf>
    <xf numFmtId="49" fontId="22" fillId="0" borderId="11" xfId="201" applyNumberFormat="1" applyFont="1" applyFill="1" applyBorder="1" applyAlignment="1">
      <alignment horizontal="center" vertical="center"/>
      <protection/>
    </xf>
    <xf numFmtId="4" fontId="25" fillId="0" borderId="0" xfId="199" applyNumberFormat="1">
      <alignment/>
      <protection/>
    </xf>
    <xf numFmtId="4" fontId="25" fillId="0" borderId="0" xfId="101" applyNumberFormat="1">
      <alignment/>
      <protection/>
    </xf>
    <xf numFmtId="4" fontId="25" fillId="0" borderId="0" xfId="102" applyNumberFormat="1">
      <alignment/>
      <protection/>
    </xf>
    <xf numFmtId="4" fontId="25" fillId="0" borderId="0" xfId="103" applyNumberFormat="1">
      <alignment/>
      <protection/>
    </xf>
    <xf numFmtId="4" fontId="25" fillId="0" borderId="0" xfId="106" applyNumberFormat="1">
      <alignment/>
      <protection/>
    </xf>
    <xf numFmtId="4" fontId="25" fillId="0" borderId="0" xfId="107" applyNumberFormat="1">
      <alignment/>
      <protection/>
    </xf>
    <xf numFmtId="4" fontId="25" fillId="0" borderId="0" xfId="108" applyNumberFormat="1">
      <alignment/>
      <protection/>
    </xf>
    <xf numFmtId="4" fontId="25" fillId="0" borderId="0" xfId="109" applyNumberFormat="1">
      <alignment/>
      <protection/>
    </xf>
    <xf numFmtId="1" fontId="25" fillId="0" borderId="0" xfId="113" applyNumberFormat="1">
      <alignment/>
      <protection/>
    </xf>
    <xf numFmtId="4" fontId="25" fillId="0" borderId="0" xfId="114" applyNumberFormat="1">
      <alignment/>
      <protection/>
    </xf>
    <xf numFmtId="4" fontId="25" fillId="0" borderId="0" xfId="120" applyNumberFormat="1">
      <alignment/>
      <protection/>
    </xf>
    <xf numFmtId="201" fontId="25" fillId="0" borderId="0" xfId="113" applyNumberFormat="1">
      <alignment/>
      <protection/>
    </xf>
    <xf numFmtId="2" fontId="25" fillId="0" borderId="0" xfId="113" applyNumberFormat="1">
      <alignment/>
      <protection/>
    </xf>
    <xf numFmtId="171" fontId="0" fillId="0" borderId="0" xfId="287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20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00" fontId="4" fillId="24" borderId="10" xfId="0" applyNumberFormat="1" applyFont="1" applyFill="1" applyBorder="1" applyAlignment="1">
      <alignment horizontal="center" vertical="center" wrapText="1"/>
    </xf>
    <xf numFmtId="200" fontId="4" fillId="24" borderId="12" xfId="0" applyNumberFormat="1" applyFont="1" applyFill="1" applyBorder="1" applyAlignment="1">
      <alignment horizontal="center" vertical="center" wrapText="1"/>
    </xf>
    <xf numFmtId="200" fontId="4" fillId="24" borderId="10" xfId="0" applyNumberFormat="1" applyFont="1" applyFill="1" applyBorder="1" applyAlignment="1">
      <alignment horizontal="center" vertical="center"/>
    </xf>
    <xf numFmtId="200" fontId="1" fillId="24" borderId="10" xfId="0" applyNumberFormat="1" applyFont="1" applyFill="1" applyBorder="1" applyAlignment="1">
      <alignment horizontal="center" vertical="center" wrapText="1"/>
    </xf>
    <xf numFmtId="200" fontId="1" fillId="24" borderId="10" xfId="0" applyNumberFormat="1" applyFont="1" applyFill="1" applyBorder="1" applyAlignment="1">
      <alignment horizontal="center" vertical="center"/>
    </xf>
    <xf numFmtId="200" fontId="1" fillId="24" borderId="12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right" wrapText="1"/>
    </xf>
    <xf numFmtId="0" fontId="10" fillId="24" borderId="0" xfId="200" applyFont="1" applyFill="1" applyAlignment="1">
      <alignment horizontal="center"/>
      <protection/>
    </xf>
    <xf numFmtId="0" fontId="3" fillId="24" borderId="0" xfId="200" applyFont="1" applyFill="1" applyBorder="1" applyAlignment="1">
      <alignment horizontal="right" wrapText="1"/>
      <protection/>
    </xf>
    <xf numFmtId="0" fontId="5" fillId="24" borderId="10" xfId="200" applyFont="1" applyFill="1" applyBorder="1" applyAlignment="1">
      <alignment horizontal="center" vertical="center" wrapText="1"/>
      <protection/>
    </xf>
    <xf numFmtId="200" fontId="4" fillId="24" borderId="10" xfId="200" applyNumberFormat="1" applyFont="1" applyFill="1" applyBorder="1" applyAlignment="1">
      <alignment horizontal="center" vertical="center" wrapText="1"/>
      <protection/>
    </xf>
    <xf numFmtId="0" fontId="7" fillId="24" borderId="0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200" fontId="1" fillId="0" borderId="14" xfId="0" applyNumberFormat="1" applyFont="1" applyBorder="1" applyAlignment="1">
      <alignment horizontal="center" vertical="center" wrapText="1"/>
    </xf>
    <xf numFmtId="200" fontId="4" fillId="0" borderId="1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49" fontId="22" fillId="0" borderId="0" xfId="201" applyNumberFormat="1" applyFont="1" applyFill="1" applyBorder="1" applyAlignment="1">
      <alignment horizontal="center" vertical="center"/>
      <protection/>
    </xf>
    <xf numFmtId="49" fontId="0" fillId="0" borderId="0" xfId="0" applyNumberFormat="1" applyAlignment="1">
      <alignment horizontal="center"/>
    </xf>
    <xf numFmtId="171" fontId="0" fillId="0" borderId="0" xfId="287" applyFont="1" applyAlignment="1">
      <alignment/>
    </xf>
    <xf numFmtId="0" fontId="0" fillId="0" borderId="0" xfId="0" applyFill="1" applyAlignment="1">
      <alignment/>
    </xf>
    <xf numFmtId="0" fontId="10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wrapText="1"/>
    </xf>
    <xf numFmtId="200" fontId="4" fillId="0" borderId="10" xfId="0" applyNumberFormat="1" applyFont="1" applyFill="1" applyBorder="1" applyAlignment="1">
      <alignment horizontal="center" vertical="center" wrapText="1"/>
    </xf>
    <xf numFmtId="0" fontId="1" fillId="0" borderId="10" xfId="283" applyFont="1" applyFill="1" applyBorder="1" applyAlignment="1">
      <alignment horizontal="left" vertical="center" wrapText="1"/>
      <protection/>
    </xf>
    <xf numFmtId="200" fontId="1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201" fontId="0" fillId="0" borderId="0" xfId="0" applyNumberFormat="1" applyFill="1" applyAlignment="1">
      <alignment/>
    </xf>
    <xf numFmtId="0" fontId="4" fillId="0" borderId="10" xfId="283" applyFont="1" applyFill="1" applyBorder="1" applyAlignment="1">
      <alignment horizontal="left" vertical="center"/>
      <protection/>
    </xf>
    <xf numFmtId="200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200" fontId="4" fillId="0" borderId="12" xfId="0" applyNumberFormat="1" applyFont="1" applyFill="1" applyBorder="1" applyAlignment="1">
      <alignment horizontal="center" vertical="center" wrapText="1"/>
    </xf>
    <xf numFmtId="200" fontId="7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201" fontId="1" fillId="0" borderId="14" xfId="0" applyNumberFormat="1" applyFont="1" applyBorder="1" applyAlignment="1">
      <alignment horizontal="center" vertical="center" wrapText="1"/>
    </xf>
    <xf numFmtId="200" fontId="1" fillId="0" borderId="14" xfId="0" applyNumberFormat="1" applyFont="1" applyFill="1" applyBorder="1" applyAlignment="1">
      <alignment horizontal="center" vertical="center" wrapText="1"/>
    </xf>
    <xf numFmtId="200" fontId="4" fillId="0" borderId="14" xfId="0" applyNumberFormat="1" applyFont="1" applyFill="1" applyBorder="1" applyAlignment="1">
      <alignment horizontal="right" vertical="center" wrapText="1"/>
    </xf>
    <xf numFmtId="200" fontId="1" fillId="0" borderId="14" xfId="0" applyNumberFormat="1" applyFont="1" applyFill="1" applyBorder="1" applyAlignment="1">
      <alignment horizontal="right" vertical="center" wrapText="1"/>
    </xf>
    <xf numFmtId="200" fontId="1" fillId="0" borderId="10" xfId="0" applyNumberFormat="1" applyFont="1" applyFill="1" applyBorder="1" applyAlignment="1">
      <alignment horizontal="center" vertical="center"/>
    </xf>
    <xf numFmtId="200" fontId="4" fillId="0" borderId="10" xfId="200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wrapText="1"/>
    </xf>
    <xf numFmtId="0" fontId="4" fillId="0" borderId="10" xfId="200" applyFont="1" applyFill="1" applyBorder="1" applyAlignment="1">
      <alignment wrapText="1"/>
      <protection/>
    </xf>
    <xf numFmtId="0" fontId="4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200" fontId="27" fillId="0" borderId="14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2" fillId="0" borderId="10" xfId="283" applyFont="1" applyFill="1" applyBorder="1" applyAlignment="1">
      <alignment horizontal="left" vertical="center" wrapText="1"/>
      <protection/>
    </xf>
    <xf numFmtId="2" fontId="7" fillId="24" borderId="10" xfId="200" applyNumberFormat="1" applyFont="1" applyFill="1" applyBorder="1" applyAlignment="1">
      <alignment horizontal="center" vertical="center" wrapText="1"/>
      <protection/>
    </xf>
    <xf numFmtId="3" fontId="7" fillId="24" borderId="10" xfId="200" applyNumberFormat="1" applyFont="1" applyFill="1" applyBorder="1" applyAlignment="1">
      <alignment horizontal="center" vertical="center" wrapText="1"/>
      <protection/>
    </xf>
    <xf numFmtId="2" fontId="7" fillId="0" borderId="0" xfId="200" applyNumberFormat="1" applyFont="1" applyFill="1" applyBorder="1" applyAlignment="1">
      <alignment horizontal="center" vertical="center" wrapText="1"/>
      <protection/>
    </xf>
    <xf numFmtId="2" fontId="4" fillId="24" borderId="10" xfId="200" applyNumberFormat="1" applyFont="1" applyFill="1" applyBorder="1" applyAlignment="1">
      <alignment horizontal="center" vertical="center" wrapText="1"/>
      <protection/>
    </xf>
    <xf numFmtId="2" fontId="17" fillId="0" borderId="0" xfId="200" applyNumberFormat="1" applyFont="1" applyFill="1" applyBorder="1" applyAlignment="1">
      <alignment horizontal="center" vertical="center"/>
      <protection/>
    </xf>
    <xf numFmtId="0" fontId="43" fillId="24" borderId="17" xfId="0" applyFont="1" applyFill="1" applyBorder="1" applyAlignment="1">
      <alignment horizontal="center" vertical="top" wrapText="1"/>
    </xf>
    <xf numFmtId="2" fontId="0" fillId="0" borderId="0" xfId="0" applyNumberFormat="1" applyAlignment="1">
      <alignment horizontal="center" vertical="center"/>
    </xf>
    <xf numFmtId="2" fontId="25" fillId="0" borderId="0" xfId="113" applyNumberFormat="1" applyFill="1">
      <alignment/>
      <protection/>
    </xf>
    <xf numFmtId="4" fontId="25" fillId="0" borderId="0" xfId="114" applyNumberFormat="1" applyFill="1">
      <alignment/>
      <protection/>
    </xf>
    <xf numFmtId="0" fontId="3" fillId="0" borderId="18" xfId="0" applyFont="1" applyFill="1" applyBorder="1" applyAlignment="1">
      <alignment wrapText="1"/>
    </xf>
    <xf numFmtId="200" fontId="1" fillId="24" borderId="18" xfId="0" applyNumberFormat="1" applyFont="1" applyFill="1" applyBorder="1" applyAlignment="1">
      <alignment horizontal="center" vertical="center" wrapText="1"/>
    </xf>
    <xf numFmtId="200" fontId="1" fillId="24" borderId="19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200" fontId="1" fillId="0" borderId="12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wrapText="1"/>
    </xf>
    <xf numFmtId="200" fontId="1" fillId="0" borderId="10" xfId="200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0" fillId="0" borderId="0" xfId="0" applyNumberFormat="1" applyFill="1" applyAlignment="1">
      <alignment horizontal="center"/>
    </xf>
    <xf numFmtId="49" fontId="44" fillId="0" borderId="0" xfId="201" applyNumberFormat="1" applyFont="1" applyFill="1" applyBorder="1" applyAlignment="1">
      <alignment horizontal="center" vertical="center"/>
      <protection/>
    </xf>
    <xf numFmtId="0" fontId="28" fillId="0" borderId="10" xfId="0" applyFont="1" applyFill="1" applyBorder="1" applyAlignment="1">
      <alignment horizontal="left" wrapText="1"/>
    </xf>
    <xf numFmtId="2" fontId="1" fillId="24" borderId="12" xfId="200" applyNumberFormat="1" applyFont="1" applyFill="1" applyBorder="1" applyAlignment="1">
      <alignment horizontal="center" vertical="center" wrapText="1"/>
      <protection/>
    </xf>
    <xf numFmtId="2" fontId="4" fillId="24" borderId="12" xfId="200" applyNumberFormat="1" applyFont="1" applyFill="1" applyBorder="1" applyAlignment="1">
      <alignment horizontal="center" vertical="center" wrapText="1"/>
      <protection/>
    </xf>
    <xf numFmtId="2" fontId="18" fillId="24" borderId="12" xfId="200" applyNumberFormat="1" applyFont="1" applyFill="1" applyBorder="1" applyAlignment="1">
      <alignment horizontal="center" vertical="center" wrapText="1"/>
      <protection/>
    </xf>
    <xf numFmtId="1" fontId="3" fillId="24" borderId="10" xfId="200" applyNumberFormat="1" applyFont="1" applyFill="1" applyBorder="1" applyAlignment="1">
      <alignment horizontal="center" vertical="center" wrapText="1"/>
      <protection/>
    </xf>
    <xf numFmtId="2" fontId="45" fillId="24" borderId="12" xfId="200" applyNumberFormat="1" applyFont="1" applyFill="1" applyBorder="1" applyAlignment="1">
      <alignment horizontal="center" vertical="center" wrapText="1"/>
      <protection/>
    </xf>
    <xf numFmtId="0" fontId="43" fillId="24" borderId="21" xfId="0" applyFont="1" applyFill="1" applyBorder="1" applyAlignment="1">
      <alignment horizontal="center" vertical="top" wrapText="1"/>
    </xf>
    <xf numFmtId="200" fontId="1" fillId="24" borderId="0" xfId="200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7" fillId="0" borderId="20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4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1" fillId="0" borderId="10" xfId="283" applyNumberFormat="1" applyFont="1" applyFill="1" applyBorder="1" applyAlignment="1">
      <alignment horizontal="left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200" fontId="42" fillId="0" borderId="10" xfId="0" applyNumberFormat="1" applyFont="1" applyFill="1" applyBorder="1" applyAlignment="1">
      <alignment horizontal="center" vertical="center" wrapText="1"/>
    </xf>
    <xf numFmtId="0" fontId="1" fillId="0" borderId="10" xfId="283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0" xfId="283" applyNumberFormat="1" applyFont="1" applyFill="1" applyBorder="1" applyAlignment="1">
      <alignment horizontal="left" vertical="center" wrapText="1"/>
      <protection/>
    </xf>
    <xf numFmtId="200" fontId="1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/>
    </xf>
    <xf numFmtId="200" fontId="0" fillId="0" borderId="0" xfId="0" applyNumberFormat="1" applyAlignment="1">
      <alignment horizontal="center"/>
    </xf>
    <xf numFmtId="200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00" fontId="51" fillId="0" borderId="0" xfId="0" applyNumberFormat="1" applyFont="1" applyAlignment="1">
      <alignment/>
    </xf>
    <xf numFmtId="200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200" fontId="53" fillId="0" borderId="0" xfId="0" applyNumberFormat="1" applyFont="1" applyAlignment="1">
      <alignment/>
    </xf>
    <xf numFmtId="200" fontId="5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200" fontId="56" fillId="0" borderId="10" xfId="0" applyNumberFormat="1" applyFont="1" applyBorder="1" applyAlignment="1">
      <alignment horizontal="center" vertical="center"/>
    </xf>
    <xf numFmtId="200" fontId="19" fillId="24" borderId="10" xfId="0" applyNumberFormat="1" applyFont="1" applyFill="1" applyBorder="1" applyAlignment="1">
      <alignment horizontal="center" vertical="center"/>
    </xf>
    <xf numFmtId="200" fontId="19" fillId="0" borderId="1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1" fontId="19" fillId="0" borderId="10" xfId="0" applyNumberFormat="1" applyFont="1" applyBorder="1" applyAlignment="1">
      <alignment horizontal="center" vertical="top" wrapText="1"/>
    </xf>
    <xf numFmtId="200" fontId="57" fillId="0" borderId="10" xfId="0" applyNumberFormat="1" applyFont="1" applyBorder="1" applyAlignment="1">
      <alignment horizontal="center" vertical="center" wrapText="1"/>
    </xf>
    <xf numFmtId="200" fontId="20" fillId="24" borderId="10" xfId="0" applyNumberFormat="1" applyFont="1" applyFill="1" applyBorder="1" applyAlignment="1">
      <alignment horizontal="center" vertical="center" wrapText="1"/>
    </xf>
    <xf numFmtId="200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4" fontId="20" fillId="24" borderId="10" xfId="0" applyNumberFormat="1" applyFont="1" applyFill="1" applyBorder="1" applyAlignment="1">
      <alignment horizontal="center" vertical="center" wrapText="1"/>
    </xf>
    <xf numFmtId="200" fontId="56" fillId="24" borderId="10" xfId="0" applyNumberFormat="1" applyFont="1" applyFill="1" applyBorder="1" applyAlignment="1">
      <alignment horizontal="center" vertical="center" wrapText="1"/>
    </xf>
    <xf numFmtId="200" fontId="19" fillId="24" borderId="10" xfId="0" applyNumberFormat="1" applyFont="1" applyFill="1" applyBorder="1" applyAlignment="1">
      <alignment horizontal="center" vertical="center" wrapText="1"/>
    </xf>
    <xf numFmtId="4" fontId="56" fillId="24" borderId="10" xfId="0" applyNumberFormat="1" applyFont="1" applyFill="1" applyBorder="1" applyAlignment="1">
      <alignment horizontal="center" vertical="center" wrapText="1"/>
    </xf>
    <xf numFmtId="200" fontId="20" fillId="0" borderId="10" xfId="0" applyNumberFormat="1" applyFont="1" applyBorder="1" applyAlignment="1">
      <alignment horizontal="center" vertical="center"/>
    </xf>
    <xf numFmtId="4" fontId="20" fillId="24" borderId="10" xfId="0" applyNumberFormat="1" applyFont="1" applyFill="1" applyBorder="1" applyAlignment="1">
      <alignment horizontal="center" vertical="center"/>
    </xf>
    <xf numFmtId="200" fontId="19" fillId="0" borderId="10" xfId="0" applyNumberFormat="1" applyFont="1" applyBorder="1" applyAlignment="1">
      <alignment horizontal="center" vertical="center"/>
    </xf>
    <xf numFmtId="200" fontId="20" fillId="24" borderId="10" xfId="0" applyNumberFormat="1" applyFont="1" applyFill="1" applyBorder="1" applyAlignment="1">
      <alignment horizontal="center" vertical="center"/>
    </xf>
    <xf numFmtId="200" fontId="57" fillId="0" borderId="10" xfId="0" applyNumberFormat="1" applyFont="1" applyBorder="1" applyAlignment="1">
      <alignment horizontal="center" vertical="center"/>
    </xf>
    <xf numFmtId="4" fontId="56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" fontId="19" fillId="24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200" fontId="1" fillId="0" borderId="19" xfId="0" applyNumberFormat="1" applyFont="1" applyFill="1" applyBorder="1" applyAlignment="1">
      <alignment horizontal="center" vertical="center" wrapText="1"/>
    </xf>
    <xf numFmtId="200" fontId="1" fillId="0" borderId="18" xfId="0" applyNumberFormat="1" applyFont="1" applyFill="1" applyBorder="1" applyAlignment="1">
      <alignment horizontal="center" vertical="center" wrapText="1"/>
    </xf>
    <xf numFmtId="200" fontId="1" fillId="0" borderId="12" xfId="0" applyNumberFormat="1" applyFont="1" applyFill="1" applyBorder="1" applyAlignment="1">
      <alignment horizontal="center" vertical="center"/>
    </xf>
    <xf numFmtId="200" fontId="4" fillId="0" borderId="12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200" fontId="0" fillId="0" borderId="0" xfId="0" applyNumberFormat="1" applyFont="1" applyFill="1" applyAlignment="1">
      <alignment/>
    </xf>
    <xf numFmtId="200" fontId="0" fillId="0" borderId="0" xfId="0" applyNumberFormat="1" applyFill="1" applyAlignment="1">
      <alignment/>
    </xf>
    <xf numFmtId="4" fontId="7" fillId="0" borderId="0" xfId="0" applyNumberFormat="1" applyFont="1" applyFill="1" applyAlignment="1">
      <alignment/>
    </xf>
    <xf numFmtId="2" fontId="1" fillId="24" borderId="12" xfId="200" applyNumberFormat="1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0" fillId="0" borderId="0" xfId="200" applyFont="1">
      <alignment/>
      <protection/>
    </xf>
    <xf numFmtId="3" fontId="7" fillId="0" borderId="10" xfId="200" applyNumberFormat="1" applyFont="1" applyFill="1" applyBorder="1" applyAlignment="1">
      <alignment horizontal="center" vertical="center" wrapText="1"/>
      <protection/>
    </xf>
    <xf numFmtId="2" fontId="0" fillId="0" borderId="0" xfId="200" applyNumberFormat="1" applyFont="1" applyAlignment="1">
      <alignment horizontal="center" vertical="center"/>
      <protection/>
    </xf>
    <xf numFmtId="2" fontId="0" fillId="24" borderId="0" xfId="200" applyNumberFormat="1" applyFont="1" applyFill="1" applyAlignment="1">
      <alignment horizontal="center" vertical="center"/>
      <protection/>
    </xf>
    <xf numFmtId="2" fontId="0" fillId="0" borderId="0" xfId="200" applyNumberFormat="1" applyFont="1" applyFill="1" applyAlignment="1">
      <alignment horizontal="center" vertical="center"/>
      <protection/>
    </xf>
    <xf numFmtId="200" fontId="18" fillId="0" borderId="10" xfId="200" applyNumberFormat="1" applyFont="1" applyFill="1" applyBorder="1" applyAlignment="1">
      <alignment horizontal="center" vertical="center" wrapText="1"/>
      <protection/>
    </xf>
    <xf numFmtId="200" fontId="42" fillId="0" borderId="10" xfId="200" applyNumberFormat="1" applyFont="1" applyFill="1" applyBorder="1" applyAlignment="1">
      <alignment horizontal="center" vertical="center" wrapText="1"/>
      <protection/>
    </xf>
    <xf numFmtId="200" fontId="45" fillId="0" borderId="10" xfId="200" applyNumberFormat="1" applyFont="1" applyFill="1" applyBorder="1" applyAlignment="1">
      <alignment horizontal="center" vertical="center" wrapText="1"/>
      <protection/>
    </xf>
    <xf numFmtId="0" fontId="0" fillId="0" borderId="0" xfId="200" applyFont="1" applyFill="1">
      <alignment/>
      <protection/>
    </xf>
    <xf numFmtId="4" fontId="0" fillId="0" borderId="0" xfId="200" applyNumberFormat="1" applyFont="1" applyBorder="1">
      <alignment/>
      <protection/>
    </xf>
    <xf numFmtId="0" fontId="0" fillId="0" borderId="0" xfId="200" applyFont="1" applyBorder="1">
      <alignment/>
      <protection/>
    </xf>
    <xf numFmtId="2" fontId="42" fillId="24" borderId="12" xfId="200" applyNumberFormat="1" applyFont="1" applyFill="1" applyBorder="1" applyAlignment="1">
      <alignment horizontal="left" vertical="center" wrapText="1"/>
      <protection/>
    </xf>
    <xf numFmtId="0" fontId="1" fillId="0" borderId="10" xfId="0" applyFont="1" applyBorder="1" applyAlignment="1">
      <alignment wrapText="1"/>
    </xf>
    <xf numFmtId="0" fontId="5" fillId="24" borderId="12" xfId="200" applyFont="1" applyFill="1" applyBorder="1" applyAlignment="1">
      <alignment horizontal="center" wrapText="1"/>
      <protection/>
    </xf>
    <xf numFmtId="0" fontId="5" fillId="24" borderId="23" xfId="200" applyFont="1" applyFill="1" applyBorder="1" applyAlignment="1">
      <alignment horizontal="center" wrapText="1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" fontId="0" fillId="24" borderId="0" xfId="0" applyNumberFormat="1" applyFill="1" applyBorder="1" applyAlignment="1">
      <alignment/>
    </xf>
    <xf numFmtId="4" fontId="26" fillId="24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24" borderId="0" xfId="200" applyFont="1" applyFill="1" applyAlignment="1">
      <alignment horizontal="right"/>
      <protection/>
    </xf>
    <xf numFmtId="0" fontId="10" fillId="24" borderId="0" xfId="200" applyFont="1" applyFill="1" applyAlignment="1">
      <alignment horizontal="center"/>
      <protection/>
    </xf>
    <xf numFmtId="0" fontId="10" fillId="24" borderId="0" xfId="200" applyFont="1" applyFill="1" applyBorder="1" applyAlignment="1">
      <alignment horizontal="center"/>
      <protection/>
    </xf>
    <xf numFmtId="0" fontId="5" fillId="24" borderId="10" xfId="200" applyFont="1" applyFill="1" applyBorder="1" applyAlignment="1">
      <alignment horizontal="center" vertical="center" wrapText="1"/>
      <protection/>
    </xf>
    <xf numFmtId="0" fontId="5" fillId="24" borderId="22" xfId="200" applyFont="1" applyFill="1" applyBorder="1" applyAlignment="1">
      <alignment horizontal="center" vertical="center" wrapText="1"/>
      <protection/>
    </xf>
    <xf numFmtId="0" fontId="5" fillId="24" borderId="18" xfId="200" applyFont="1" applyFill="1" applyBorder="1" applyAlignment="1">
      <alignment horizontal="center" vertical="center" wrapText="1"/>
      <protection/>
    </xf>
    <xf numFmtId="0" fontId="5" fillId="0" borderId="0" xfId="200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54" fillId="0" borderId="10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00" fontId="4" fillId="0" borderId="24" xfId="0" applyNumberFormat="1" applyFont="1" applyBorder="1" applyAlignment="1">
      <alignment horizontal="center" vertical="center" wrapText="1"/>
    </xf>
    <xf numFmtId="200" fontId="4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</cellXfs>
  <cellStyles count="27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Добре" xfId="88"/>
    <cellStyle name="Заголовок 1" xfId="89"/>
    <cellStyle name="Заголовок 2" xfId="90"/>
    <cellStyle name="Заголовок 3" xfId="91"/>
    <cellStyle name="Заголовок 4" xfId="92"/>
    <cellStyle name="Зв'язана клітинка" xfId="93"/>
    <cellStyle name="Итог" xfId="94"/>
    <cellStyle name="Контрольна клітинка" xfId="95"/>
    <cellStyle name="Контрольная ячейка" xfId="96"/>
    <cellStyle name="Назва" xfId="97"/>
    <cellStyle name="Название" xfId="98"/>
    <cellStyle name="Нейтральный" xfId="99"/>
    <cellStyle name="Обчислення" xfId="100"/>
    <cellStyle name="Обычный 10" xfId="101"/>
    <cellStyle name="Обычный 11" xfId="102"/>
    <cellStyle name="Обычный 12" xfId="103"/>
    <cellStyle name="Обычный 13" xfId="104"/>
    <cellStyle name="Обычный 14" xfId="105"/>
    <cellStyle name="Обычный 15" xfId="106"/>
    <cellStyle name="Обычный 16" xfId="107"/>
    <cellStyle name="Обычный 17" xfId="108"/>
    <cellStyle name="Обычный 18" xfId="109"/>
    <cellStyle name="Обычный 19" xfId="110"/>
    <cellStyle name="Обычный 2" xfId="111"/>
    <cellStyle name="Обычный 20" xfId="112"/>
    <cellStyle name="Обычный 21" xfId="113"/>
    <cellStyle name="Обычный 22" xfId="114"/>
    <cellStyle name="Обычный 23" xfId="115"/>
    <cellStyle name="Обычный 24" xfId="116"/>
    <cellStyle name="Обычный 25" xfId="117"/>
    <cellStyle name="Обычный 26" xfId="118"/>
    <cellStyle name="Обычный 27" xfId="119"/>
    <cellStyle name="Обычный 28" xfId="120"/>
    <cellStyle name="Обычный 29" xfId="121"/>
    <cellStyle name="Обычный 3" xfId="122"/>
    <cellStyle name="Обычный 30" xfId="123"/>
    <cellStyle name="Обычный 31" xfId="124"/>
    <cellStyle name="Обычный 32" xfId="125"/>
    <cellStyle name="Обычный 33" xfId="126"/>
    <cellStyle name="Обычный 34" xfId="127"/>
    <cellStyle name="Обычный 35" xfId="128"/>
    <cellStyle name="Обычный 36" xfId="129"/>
    <cellStyle name="Обычный 37" xfId="130"/>
    <cellStyle name="Обычный 38" xfId="131"/>
    <cellStyle name="Обычный 39" xfId="132"/>
    <cellStyle name="Обычный 4" xfId="133"/>
    <cellStyle name="Обычный 40" xfId="134"/>
    <cellStyle name="Обычный 41" xfId="135"/>
    <cellStyle name="Обычный 42" xfId="136"/>
    <cellStyle name="Обычный 43" xfId="137"/>
    <cellStyle name="Обычный 44" xfId="138"/>
    <cellStyle name="Обычный 45" xfId="139"/>
    <cellStyle name="Обычный 46" xfId="140"/>
    <cellStyle name="Обычный 47" xfId="141"/>
    <cellStyle name="Обычный 48" xfId="142"/>
    <cellStyle name="Обычный 49" xfId="143"/>
    <cellStyle name="Обычный 5" xfId="144"/>
    <cellStyle name="Обычный 50" xfId="145"/>
    <cellStyle name="Обычный 51" xfId="146"/>
    <cellStyle name="Обычный 52" xfId="147"/>
    <cellStyle name="Обычный 53" xfId="148"/>
    <cellStyle name="Обычный 54" xfId="149"/>
    <cellStyle name="Обычный 55" xfId="150"/>
    <cellStyle name="Обычный 56" xfId="151"/>
    <cellStyle name="Обычный 57" xfId="152"/>
    <cellStyle name="Обычный 57 2" xfId="153"/>
    <cellStyle name="Обычный 57_Люда Додатки 1-7 за  2018 рік" xfId="154"/>
    <cellStyle name="Обычный 58" xfId="155"/>
    <cellStyle name="Обычный 58 2" xfId="156"/>
    <cellStyle name="Обычный 58_Люда Додатки 1-7 за  2018 рік" xfId="157"/>
    <cellStyle name="Обычный 59" xfId="158"/>
    <cellStyle name="Обычный 59 2" xfId="159"/>
    <cellStyle name="Обычный 59_Люда Додатки 1-7 за  2018 рік" xfId="160"/>
    <cellStyle name="Обычный 6" xfId="161"/>
    <cellStyle name="Обычный 60" xfId="162"/>
    <cellStyle name="Обычный 60 2" xfId="163"/>
    <cellStyle name="Обычный 60_Люда Додатки 1-7 за  2018 рік" xfId="164"/>
    <cellStyle name="Обычный 61" xfId="165"/>
    <cellStyle name="Обычный 62" xfId="166"/>
    <cellStyle name="Обычный 62 2" xfId="167"/>
    <cellStyle name="Обычный 62_Люда Додатки 1-7 за  2018 рік" xfId="168"/>
    <cellStyle name="Обычный 63" xfId="169"/>
    <cellStyle name="Обычный 63 2" xfId="170"/>
    <cellStyle name="Обычный 63_Люда Додатки 1-7 за  2018 рік" xfId="171"/>
    <cellStyle name="Обычный 64" xfId="172"/>
    <cellStyle name="Обычный 64 2" xfId="173"/>
    <cellStyle name="Обычный 64_Люда Додатки 1-7 за  2018 рік" xfId="174"/>
    <cellStyle name="Обычный 65" xfId="175"/>
    <cellStyle name="Обычный 65 2" xfId="176"/>
    <cellStyle name="Обычный 65_Люда Додатки 1-7 за  2018 рік" xfId="177"/>
    <cellStyle name="Обычный 66" xfId="178"/>
    <cellStyle name="Обычный 66 2" xfId="179"/>
    <cellStyle name="Обычный 66_Люда Додатки 1-7 за  2018 рік" xfId="180"/>
    <cellStyle name="Обычный 67" xfId="181"/>
    <cellStyle name="Обычный 67 2" xfId="182"/>
    <cellStyle name="Обычный 67_Люда Додатки 1-7 за  2018 рік" xfId="183"/>
    <cellStyle name="Обычный 68" xfId="184"/>
    <cellStyle name="Обычный 68 2" xfId="185"/>
    <cellStyle name="Обычный 68_Люда Додатки 1-7 за  2018 рік" xfId="186"/>
    <cellStyle name="Обычный 69" xfId="187"/>
    <cellStyle name="Обычный 69 2" xfId="188"/>
    <cellStyle name="Обычный 69_Люда Додатки 1-7 за  2018 рік" xfId="189"/>
    <cellStyle name="Обычный 7" xfId="190"/>
    <cellStyle name="Обычный 70" xfId="191"/>
    <cellStyle name="Обычный 70 2" xfId="192"/>
    <cellStyle name="Обычный 70_Люда Додатки 1-7 за  2018 рік" xfId="193"/>
    <cellStyle name="Обычный 71" xfId="194"/>
    <cellStyle name="Обычный 71 2" xfId="195"/>
    <cellStyle name="Обычный 71_Люда Додатки 1-7 за  2018 рік" xfId="196"/>
    <cellStyle name="Обычный 72" xfId="197"/>
    <cellStyle name="Обычный 8" xfId="198"/>
    <cellStyle name="Обычный 9" xfId="199"/>
    <cellStyle name="Обычный_Додатки І кв 2012" xfId="200"/>
    <cellStyle name="Обычный_Лист1" xfId="201"/>
    <cellStyle name="Followed Hyperlink" xfId="202"/>
    <cellStyle name="Підсумок" xfId="203"/>
    <cellStyle name="Плохой" xfId="204"/>
    <cellStyle name="Поганий" xfId="205"/>
    <cellStyle name="Пояснение" xfId="206"/>
    <cellStyle name="Примечание" xfId="207"/>
    <cellStyle name="Примечание 10" xfId="208"/>
    <cellStyle name="Примечание 11" xfId="209"/>
    <cellStyle name="Примечание 12" xfId="210"/>
    <cellStyle name="Примечание 13" xfId="211"/>
    <cellStyle name="Примечание 14" xfId="212"/>
    <cellStyle name="Примечание 15" xfId="213"/>
    <cellStyle name="Примечание 16" xfId="214"/>
    <cellStyle name="Примечание 17" xfId="215"/>
    <cellStyle name="Примечание 18" xfId="216"/>
    <cellStyle name="Примечание 19" xfId="217"/>
    <cellStyle name="Примечание 2" xfId="218"/>
    <cellStyle name="Примечание 20" xfId="219"/>
    <cellStyle name="Примечание 21" xfId="220"/>
    <cellStyle name="Примечание 22" xfId="221"/>
    <cellStyle name="Примечание 23" xfId="222"/>
    <cellStyle name="Примечание 24" xfId="223"/>
    <cellStyle name="Примечание 25" xfId="224"/>
    <cellStyle name="Примечание 26" xfId="225"/>
    <cellStyle name="Примечание 27" xfId="226"/>
    <cellStyle name="Примечание 28" xfId="227"/>
    <cellStyle name="Примечание 29" xfId="228"/>
    <cellStyle name="Примечание 3" xfId="229"/>
    <cellStyle name="Примечание 30" xfId="230"/>
    <cellStyle name="Примечание 31" xfId="231"/>
    <cellStyle name="Примечание 32" xfId="232"/>
    <cellStyle name="Примечание 33" xfId="233"/>
    <cellStyle name="Примечание 34" xfId="234"/>
    <cellStyle name="Примечание 35" xfId="235"/>
    <cellStyle name="Примечание 36" xfId="236"/>
    <cellStyle name="Примечание 37" xfId="237"/>
    <cellStyle name="Примечание 38" xfId="238"/>
    <cellStyle name="Примечание 39" xfId="239"/>
    <cellStyle name="Примечание 4" xfId="240"/>
    <cellStyle name="Примечание 40" xfId="241"/>
    <cellStyle name="Примечание 41" xfId="242"/>
    <cellStyle name="Примечание 42" xfId="243"/>
    <cellStyle name="Примечание 43" xfId="244"/>
    <cellStyle name="Примечание 44" xfId="245"/>
    <cellStyle name="Примечание 45" xfId="246"/>
    <cellStyle name="Примечание 46" xfId="247"/>
    <cellStyle name="Примечание 47" xfId="248"/>
    <cellStyle name="Примечание 48" xfId="249"/>
    <cellStyle name="Примечание 49" xfId="250"/>
    <cellStyle name="Примечание 5" xfId="251"/>
    <cellStyle name="Примечание 50" xfId="252"/>
    <cellStyle name="Примечание 51" xfId="253"/>
    <cellStyle name="Примечание 52" xfId="254"/>
    <cellStyle name="Примечание 53" xfId="255"/>
    <cellStyle name="Примечание 54" xfId="256"/>
    <cellStyle name="Примечание 55" xfId="257"/>
    <cellStyle name="Примечание 56" xfId="258"/>
    <cellStyle name="Примечание 57" xfId="259"/>
    <cellStyle name="Примечание 58" xfId="260"/>
    <cellStyle name="Примечание 59" xfId="261"/>
    <cellStyle name="Примечание 6" xfId="262"/>
    <cellStyle name="Примечание 60" xfId="263"/>
    <cellStyle name="Примечание 61" xfId="264"/>
    <cellStyle name="Примечание 62" xfId="265"/>
    <cellStyle name="Примечание 63" xfId="266"/>
    <cellStyle name="Примечание 64" xfId="267"/>
    <cellStyle name="Примечание 65" xfId="268"/>
    <cellStyle name="Примечание 66" xfId="269"/>
    <cellStyle name="Примечание 67" xfId="270"/>
    <cellStyle name="Примечание 68" xfId="271"/>
    <cellStyle name="Примечание 69" xfId="272"/>
    <cellStyle name="Примечание 7" xfId="273"/>
    <cellStyle name="Примечание 70" xfId="274"/>
    <cellStyle name="Примечание 71" xfId="275"/>
    <cellStyle name="Примечание 8" xfId="276"/>
    <cellStyle name="Примечание 9" xfId="277"/>
    <cellStyle name="Примітка" xfId="278"/>
    <cellStyle name="Percent" xfId="279"/>
    <cellStyle name="Результат" xfId="280"/>
    <cellStyle name="Связанная ячейка" xfId="281"/>
    <cellStyle name="Середній" xfId="282"/>
    <cellStyle name="Стиль 1" xfId="283"/>
    <cellStyle name="Текст попередження" xfId="284"/>
    <cellStyle name="Текст пояснення" xfId="285"/>
    <cellStyle name="Текст предупреждения" xfId="286"/>
    <cellStyle name="Comma" xfId="287"/>
    <cellStyle name="Comma [0]" xfId="288"/>
    <cellStyle name="Хороший" xfId="2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95"/>
  <sheetViews>
    <sheetView zoomScale="50" zoomScaleNormal="50" zoomScalePageLayoutView="0" workbookViewId="0" topLeftCell="A1">
      <pane xSplit="2" ySplit="7" topLeftCell="C65" activePane="bottomRight" state="frozen"/>
      <selection pane="topLeft" activeCell="A1" sqref="A1:A16384"/>
      <selection pane="topRight" activeCell="A1" sqref="A1:A16384"/>
      <selection pane="bottomLeft" activeCell="A1" sqref="A1:A16384"/>
      <selection pane="bottomRight" activeCell="I74" sqref="I74:L74"/>
    </sheetView>
  </sheetViews>
  <sheetFormatPr defaultColWidth="22.75390625" defaultRowHeight="12.75"/>
  <cols>
    <col min="1" max="1" width="0.12890625" style="0" customWidth="1"/>
    <col min="2" max="2" width="57.75390625" style="0" customWidth="1"/>
    <col min="3" max="3" width="17.25390625" style="146" customWidth="1"/>
    <col min="4" max="4" width="19.125" style="0" customWidth="1"/>
    <col min="5" max="5" width="18.625" style="61" customWidth="1"/>
    <col min="6" max="6" width="15.875" style="0" customWidth="1"/>
    <col min="7" max="7" width="17.25390625" style="0" customWidth="1"/>
  </cols>
  <sheetData>
    <row r="1" spans="1:7" ht="12.75">
      <c r="A1" s="61"/>
      <c r="B1" s="61"/>
      <c r="C1" s="132"/>
      <c r="D1" s="61"/>
      <c r="F1" s="61"/>
      <c r="G1" s="61"/>
    </row>
    <row r="2" spans="1:7" ht="15.75">
      <c r="A2" s="213" t="s">
        <v>349</v>
      </c>
      <c r="B2" s="213"/>
      <c r="C2" s="213"/>
      <c r="D2" s="213"/>
      <c r="E2" s="213"/>
      <c r="F2" s="213"/>
      <c r="G2" s="213"/>
    </row>
    <row r="3" spans="1:7" ht="20.25">
      <c r="A3" s="214" t="s">
        <v>238</v>
      </c>
      <c r="B3" s="214"/>
      <c r="C3" s="214"/>
      <c r="D3" s="214"/>
      <c r="E3" s="214"/>
      <c r="F3" s="214"/>
      <c r="G3" s="214"/>
    </row>
    <row r="4" spans="1:7" ht="24" customHeight="1">
      <c r="A4" s="215" t="s">
        <v>350</v>
      </c>
      <c r="B4" s="215"/>
      <c r="C4" s="215"/>
      <c r="D4" s="215"/>
      <c r="E4" s="215"/>
      <c r="F4" s="215"/>
      <c r="G4" s="215"/>
    </row>
    <row r="5" spans="1:7" ht="15.75" customHeight="1">
      <c r="A5" s="62"/>
      <c r="B5" s="62"/>
      <c r="C5" s="62"/>
      <c r="D5" s="62"/>
      <c r="E5" s="62"/>
      <c r="F5" s="62"/>
      <c r="G5" s="63" t="s">
        <v>8</v>
      </c>
    </row>
    <row r="6" spans="1:7" ht="23.25" customHeight="1">
      <c r="A6" s="216" t="s">
        <v>331</v>
      </c>
      <c r="B6" s="217" t="s">
        <v>332</v>
      </c>
      <c r="C6" s="217" t="s">
        <v>303</v>
      </c>
      <c r="D6" s="217" t="s">
        <v>304</v>
      </c>
      <c r="E6" s="217" t="s">
        <v>240</v>
      </c>
      <c r="F6" s="217" t="s">
        <v>333</v>
      </c>
      <c r="G6" s="217"/>
    </row>
    <row r="7" spans="1:7" ht="45" customHeight="1">
      <c r="A7" s="216"/>
      <c r="B7" s="217"/>
      <c r="C7" s="217"/>
      <c r="D7" s="217"/>
      <c r="E7" s="217"/>
      <c r="F7" s="65" t="s">
        <v>161</v>
      </c>
      <c r="G7" s="65" t="s">
        <v>162</v>
      </c>
    </row>
    <row r="8" spans="1:7" ht="14.25">
      <c r="A8" s="64">
        <v>1</v>
      </c>
      <c r="B8" s="2">
        <v>1</v>
      </c>
      <c r="C8" s="2">
        <v>2</v>
      </c>
      <c r="D8" s="2">
        <v>3</v>
      </c>
      <c r="E8" s="6">
        <v>4</v>
      </c>
      <c r="F8" s="6">
        <v>5</v>
      </c>
      <c r="G8" s="6">
        <v>6</v>
      </c>
    </row>
    <row r="9" spans="1:7" s="61" customFormat="1" ht="15.75">
      <c r="A9" s="65"/>
      <c r="B9" s="66" t="s">
        <v>336</v>
      </c>
      <c r="C9" s="67">
        <f>C10+C21</f>
        <v>1881896.9999999998</v>
      </c>
      <c r="D9" s="67">
        <f>D10+D21</f>
        <v>1881896.8999999997</v>
      </c>
      <c r="E9" s="67">
        <f>E10+E21</f>
        <v>1934721.3</v>
      </c>
      <c r="F9" s="67">
        <f aca="true" t="shared" si="0" ref="F9:F15">E9/C9*100</f>
        <v>102.80697083846779</v>
      </c>
      <c r="G9" s="67">
        <f aca="true" t="shared" si="1" ref="G9:G15">E9/D9*100</f>
        <v>102.80697630141165</v>
      </c>
    </row>
    <row r="10" spans="1:7" s="61" customFormat="1" ht="31.5">
      <c r="A10" s="65"/>
      <c r="B10" s="66" t="s">
        <v>337</v>
      </c>
      <c r="C10" s="67">
        <f>C11+C20</f>
        <v>1807991.9999999998</v>
      </c>
      <c r="D10" s="67">
        <f>D11+D20</f>
        <v>1807991.8999999997</v>
      </c>
      <c r="E10" s="67">
        <f>E11+E20</f>
        <v>1849124.1</v>
      </c>
      <c r="F10" s="67">
        <f t="shared" si="0"/>
        <v>102.27501559741417</v>
      </c>
      <c r="G10" s="67">
        <f t="shared" si="1"/>
        <v>102.27502125424348</v>
      </c>
    </row>
    <row r="11" spans="1:7" s="61" customFormat="1" ht="15.75">
      <c r="A11" s="65">
        <v>1</v>
      </c>
      <c r="B11" s="66" t="s">
        <v>426</v>
      </c>
      <c r="C11" s="67">
        <f>SUM(C12:C19)</f>
        <v>1609901.9999999998</v>
      </c>
      <c r="D11" s="67">
        <f>SUM(D12:D19)</f>
        <v>1576901.8999999997</v>
      </c>
      <c r="E11" s="67">
        <f>SUM(E12:E19)</f>
        <v>1586149.0000000002</v>
      </c>
      <c r="F11" s="67">
        <f t="shared" si="0"/>
        <v>98.52456857622393</v>
      </c>
      <c r="G11" s="67">
        <f t="shared" si="1"/>
        <v>100.58640933846301</v>
      </c>
    </row>
    <row r="12" spans="1:7" s="61" customFormat="1" ht="47.25">
      <c r="A12" s="65"/>
      <c r="B12" s="68" t="s">
        <v>361</v>
      </c>
      <c r="C12" s="69">
        <v>1354944.5</v>
      </c>
      <c r="D12" s="69">
        <v>1325444.4</v>
      </c>
      <c r="E12" s="69">
        <v>1322661.3</v>
      </c>
      <c r="F12" s="69">
        <f t="shared" si="0"/>
        <v>97.6173784239871</v>
      </c>
      <c r="G12" s="69">
        <f t="shared" si="1"/>
        <v>99.79002514175625</v>
      </c>
    </row>
    <row r="13" spans="1:7" s="61" customFormat="1" ht="75.75" customHeight="1">
      <c r="A13" s="65"/>
      <c r="B13" s="68" t="s">
        <v>362</v>
      </c>
      <c r="C13" s="69">
        <v>80578.9</v>
      </c>
      <c r="D13" s="69">
        <v>77078.9</v>
      </c>
      <c r="E13" s="69">
        <v>73394.6</v>
      </c>
      <c r="F13" s="69">
        <f t="shared" si="0"/>
        <v>91.0841423747408</v>
      </c>
      <c r="G13" s="69">
        <f t="shared" si="1"/>
        <v>95.2200926583021</v>
      </c>
    </row>
    <row r="14" spans="1:7" s="61" customFormat="1" ht="56.25" customHeight="1">
      <c r="A14" s="65"/>
      <c r="B14" s="68" t="s">
        <v>363</v>
      </c>
      <c r="C14" s="69">
        <v>110291.2</v>
      </c>
      <c r="D14" s="69">
        <v>110291.2</v>
      </c>
      <c r="E14" s="69">
        <v>128165.7</v>
      </c>
      <c r="F14" s="69">
        <f t="shared" si="0"/>
        <v>116.20664205303777</v>
      </c>
      <c r="G14" s="69">
        <f t="shared" si="1"/>
        <v>116.20664205303777</v>
      </c>
    </row>
    <row r="15" spans="1:7" s="61" customFormat="1" ht="47.25">
      <c r="A15" s="65"/>
      <c r="B15" s="68" t="s">
        <v>365</v>
      </c>
      <c r="C15" s="69">
        <v>63595.4</v>
      </c>
      <c r="D15" s="69">
        <v>63595.4</v>
      </c>
      <c r="E15" s="69">
        <v>61845.6</v>
      </c>
      <c r="F15" s="69">
        <f t="shared" si="0"/>
        <v>97.24854313362286</v>
      </c>
      <c r="G15" s="69">
        <f t="shared" si="1"/>
        <v>97.24854313362286</v>
      </c>
    </row>
    <row r="16" spans="1:7" s="61" customFormat="1" ht="47.25">
      <c r="A16" s="65"/>
      <c r="B16" s="68" t="s">
        <v>366</v>
      </c>
      <c r="C16" s="69"/>
      <c r="D16" s="69"/>
      <c r="E16" s="69">
        <v>4.2</v>
      </c>
      <c r="F16" s="69"/>
      <c r="G16" s="69"/>
    </row>
    <row r="17" spans="1:7" s="61" customFormat="1" ht="37.5" customHeight="1">
      <c r="A17" s="65"/>
      <c r="B17" s="68" t="s">
        <v>427</v>
      </c>
      <c r="C17" s="69"/>
      <c r="D17" s="69"/>
      <c r="E17" s="69">
        <v>0.5</v>
      </c>
      <c r="F17" s="69"/>
      <c r="G17" s="69"/>
    </row>
    <row r="18" spans="1:7" s="61" customFormat="1" ht="31.5">
      <c r="A18" s="65"/>
      <c r="B18" s="68" t="s">
        <v>428</v>
      </c>
      <c r="C18" s="69"/>
      <c r="D18" s="69"/>
      <c r="E18" s="69">
        <v>0</v>
      </c>
      <c r="F18" s="69"/>
      <c r="G18" s="69"/>
    </row>
    <row r="19" spans="1:7" s="61" customFormat="1" ht="78.75">
      <c r="A19" s="65"/>
      <c r="B19" s="68" t="s">
        <v>424</v>
      </c>
      <c r="C19" s="69">
        <v>492</v>
      </c>
      <c r="D19" s="69">
        <v>492</v>
      </c>
      <c r="E19" s="69">
        <v>77.1</v>
      </c>
      <c r="F19" s="69">
        <f aca="true" t="shared" si="2" ref="F19:F73">E19/C19*100</f>
        <v>15.670731707317072</v>
      </c>
      <c r="G19" s="69">
        <f aca="true" t="shared" si="3" ref="G19:G72">E19/D19*100</f>
        <v>15.670731707317072</v>
      </c>
    </row>
    <row r="20" spans="1:7" s="61" customFormat="1" ht="15.75">
      <c r="A20" s="65"/>
      <c r="B20" s="70" t="s">
        <v>429</v>
      </c>
      <c r="C20" s="69">
        <v>198090</v>
      </c>
      <c r="D20" s="69">
        <v>231090</v>
      </c>
      <c r="E20" s="69">
        <v>262975.1</v>
      </c>
      <c r="F20" s="69">
        <f t="shared" si="2"/>
        <v>132.75536372355998</v>
      </c>
      <c r="G20" s="69">
        <f t="shared" si="3"/>
        <v>113.79769786663203</v>
      </c>
    </row>
    <row r="21" spans="1:7" s="61" customFormat="1" ht="31.5">
      <c r="A21" s="65"/>
      <c r="B21" s="71" t="s">
        <v>430</v>
      </c>
      <c r="C21" s="67">
        <f>C22+C23+C28+C29</f>
        <v>73905</v>
      </c>
      <c r="D21" s="67">
        <f>D22+D23+D28+D29</f>
        <v>73905</v>
      </c>
      <c r="E21" s="67">
        <f>E22+E23+E28+E29</f>
        <v>85597.2</v>
      </c>
      <c r="F21" s="67">
        <f t="shared" si="2"/>
        <v>115.82058047493405</v>
      </c>
      <c r="G21" s="67">
        <f t="shared" si="3"/>
        <v>115.82058047493405</v>
      </c>
    </row>
    <row r="22" spans="1:9" s="61" customFormat="1" ht="47.25">
      <c r="A22" s="65">
        <v>2</v>
      </c>
      <c r="B22" s="70" t="s">
        <v>431</v>
      </c>
      <c r="C22" s="69">
        <v>25800</v>
      </c>
      <c r="D22" s="69">
        <v>25800</v>
      </c>
      <c r="E22" s="69">
        <v>26896.7</v>
      </c>
      <c r="F22" s="69">
        <f t="shared" si="2"/>
        <v>104.25077519379846</v>
      </c>
      <c r="G22" s="69">
        <f t="shared" si="3"/>
        <v>104.25077519379846</v>
      </c>
      <c r="I22" s="72"/>
    </row>
    <row r="23" spans="1:7" s="61" customFormat="1" ht="15.75">
      <c r="A23" s="65"/>
      <c r="B23" s="66" t="s">
        <v>432</v>
      </c>
      <c r="C23" s="67">
        <f>SUM(C24:C27)</f>
        <v>43600</v>
      </c>
      <c r="D23" s="67">
        <f>SUM(D24:D27)</f>
        <v>43600</v>
      </c>
      <c r="E23" s="67">
        <f>SUM(E24:E27)</f>
        <v>52240.3</v>
      </c>
      <c r="F23" s="67">
        <f t="shared" si="2"/>
        <v>119.8172018348624</v>
      </c>
      <c r="G23" s="67">
        <f t="shared" si="3"/>
        <v>119.8172018348624</v>
      </c>
    </row>
    <row r="24" spans="1:7" s="61" customFormat="1" ht="47.25">
      <c r="A24" s="65">
        <v>3</v>
      </c>
      <c r="B24" s="70" t="s">
        <v>433</v>
      </c>
      <c r="C24" s="69">
        <v>27987.4</v>
      </c>
      <c r="D24" s="69">
        <v>27987.4</v>
      </c>
      <c r="E24" s="69">
        <v>32558.4</v>
      </c>
      <c r="F24" s="69">
        <f t="shared" si="2"/>
        <v>116.33234955730079</v>
      </c>
      <c r="G24" s="69">
        <f t="shared" si="3"/>
        <v>116.33234955730079</v>
      </c>
    </row>
    <row r="25" spans="1:7" s="61" customFormat="1" ht="31.5">
      <c r="A25" s="65"/>
      <c r="B25" s="70" t="s">
        <v>434</v>
      </c>
      <c r="C25" s="69">
        <v>14290.1</v>
      </c>
      <c r="D25" s="69">
        <v>14290.1</v>
      </c>
      <c r="E25" s="69">
        <v>17024.1</v>
      </c>
      <c r="F25" s="69">
        <f t="shared" si="2"/>
        <v>119.13212643718376</v>
      </c>
      <c r="G25" s="69">
        <f t="shared" si="3"/>
        <v>119.13212643718376</v>
      </c>
    </row>
    <row r="26" spans="1:7" s="61" customFormat="1" ht="47.25">
      <c r="A26" s="65"/>
      <c r="B26" s="70" t="s">
        <v>435</v>
      </c>
      <c r="C26" s="69">
        <v>1294.9</v>
      </c>
      <c r="D26" s="69">
        <v>1294.9</v>
      </c>
      <c r="E26" s="69">
        <v>2636.5</v>
      </c>
      <c r="F26" s="69">
        <f t="shared" si="2"/>
        <v>203.6064560969959</v>
      </c>
      <c r="G26" s="69">
        <f t="shared" si="3"/>
        <v>203.6064560969959</v>
      </c>
    </row>
    <row r="27" spans="1:7" s="61" customFormat="1" ht="46.5" customHeight="1">
      <c r="A27" s="65"/>
      <c r="B27" s="70" t="s">
        <v>436</v>
      </c>
      <c r="C27" s="69">
        <v>27.6</v>
      </c>
      <c r="D27" s="69">
        <v>27.6</v>
      </c>
      <c r="E27" s="69">
        <v>21.3</v>
      </c>
      <c r="F27" s="69">
        <f t="shared" si="2"/>
        <v>77.17391304347827</v>
      </c>
      <c r="G27" s="69">
        <f t="shared" si="3"/>
        <v>77.17391304347827</v>
      </c>
    </row>
    <row r="28" spans="1:7" s="61" customFormat="1" ht="31.5">
      <c r="A28" s="65"/>
      <c r="B28" s="70" t="s">
        <v>437</v>
      </c>
      <c r="C28" s="69">
        <v>4400</v>
      </c>
      <c r="D28" s="69">
        <v>4400</v>
      </c>
      <c r="E28" s="69">
        <v>6306.9</v>
      </c>
      <c r="F28" s="69">
        <f t="shared" si="2"/>
        <v>143.33863636363634</v>
      </c>
      <c r="G28" s="69">
        <f t="shared" si="3"/>
        <v>143.33863636363634</v>
      </c>
    </row>
    <row r="29" spans="1:7" s="61" customFormat="1" ht="31.5">
      <c r="A29" s="65"/>
      <c r="B29" s="70" t="s">
        <v>438</v>
      </c>
      <c r="C29" s="69">
        <v>105</v>
      </c>
      <c r="D29" s="69">
        <v>105</v>
      </c>
      <c r="E29" s="69">
        <v>153.3</v>
      </c>
      <c r="F29" s="69">
        <f t="shared" si="2"/>
        <v>146.00000000000003</v>
      </c>
      <c r="G29" s="69">
        <f t="shared" si="3"/>
        <v>146.00000000000003</v>
      </c>
    </row>
    <row r="30" spans="1:7" s="61" customFormat="1" ht="15.75">
      <c r="A30" s="65"/>
      <c r="B30" s="66" t="s">
        <v>338</v>
      </c>
      <c r="C30" s="67">
        <f>C31+C32+C43</f>
        <v>57614.8</v>
      </c>
      <c r="D30" s="67">
        <f>D31+D32+D43</f>
        <v>57614.8</v>
      </c>
      <c r="E30" s="67">
        <f>E31+E32+E43</f>
        <v>59131.33</v>
      </c>
      <c r="F30" s="67">
        <f t="shared" si="2"/>
        <v>102.63218825718393</v>
      </c>
      <c r="G30" s="67">
        <f t="shared" si="3"/>
        <v>102.63218825718393</v>
      </c>
    </row>
    <row r="31" spans="1:7" s="61" customFormat="1" ht="47.25">
      <c r="A31" s="65">
        <v>4</v>
      </c>
      <c r="B31" s="70" t="s">
        <v>339</v>
      </c>
      <c r="C31" s="69">
        <v>580</v>
      </c>
      <c r="D31" s="69">
        <v>580</v>
      </c>
      <c r="E31" s="69">
        <v>317.8</v>
      </c>
      <c r="F31" s="69">
        <f t="shared" si="2"/>
        <v>54.79310344827586</v>
      </c>
      <c r="G31" s="69">
        <f t="shared" si="3"/>
        <v>54.79310344827586</v>
      </c>
    </row>
    <row r="32" spans="1:7" s="61" customFormat="1" ht="31.5">
      <c r="A32" s="65"/>
      <c r="B32" s="66" t="s">
        <v>340</v>
      </c>
      <c r="C32" s="67">
        <f>C33+C41+C42</f>
        <v>56534.8</v>
      </c>
      <c r="D32" s="67">
        <f>D33+D41+D42</f>
        <v>56534.8</v>
      </c>
      <c r="E32" s="67">
        <f>E33+E41+E42</f>
        <v>56109.83</v>
      </c>
      <c r="F32" s="67">
        <f t="shared" si="2"/>
        <v>99.24830369966817</v>
      </c>
      <c r="G32" s="67">
        <f t="shared" si="3"/>
        <v>99.24830369966817</v>
      </c>
    </row>
    <row r="33" spans="1:7" s="61" customFormat="1" ht="15.75">
      <c r="A33" s="65">
        <v>5</v>
      </c>
      <c r="B33" s="73" t="s">
        <v>367</v>
      </c>
      <c r="C33" s="67">
        <f>SUM(C34:C40)</f>
        <v>50824.8</v>
      </c>
      <c r="D33" s="67">
        <f>SUM(D34:D40)</f>
        <v>50824.8</v>
      </c>
      <c r="E33" s="67">
        <f>SUM(E34:E40)</f>
        <v>48702.23</v>
      </c>
      <c r="F33" s="67">
        <f t="shared" si="2"/>
        <v>95.82375139695581</v>
      </c>
      <c r="G33" s="67">
        <f t="shared" si="3"/>
        <v>95.82375139695581</v>
      </c>
    </row>
    <row r="34" spans="1:7" s="61" customFormat="1" ht="47.25">
      <c r="A34" s="65">
        <v>6</v>
      </c>
      <c r="B34" s="98" t="s">
        <v>368</v>
      </c>
      <c r="C34" s="69">
        <v>8</v>
      </c>
      <c r="D34" s="69">
        <v>8</v>
      </c>
      <c r="E34" s="69">
        <v>14.8</v>
      </c>
      <c r="F34" s="69">
        <f t="shared" si="2"/>
        <v>185</v>
      </c>
      <c r="G34" s="69">
        <f t="shared" si="3"/>
        <v>185</v>
      </c>
    </row>
    <row r="35" spans="1:7" s="61" customFormat="1" ht="31.5">
      <c r="A35" s="65"/>
      <c r="B35" s="98" t="s">
        <v>360</v>
      </c>
      <c r="C35" s="69">
        <v>500.8</v>
      </c>
      <c r="D35" s="69">
        <v>500.8</v>
      </c>
      <c r="E35" s="69">
        <v>501.73</v>
      </c>
      <c r="F35" s="69">
        <f t="shared" si="2"/>
        <v>100.18570287539936</v>
      </c>
      <c r="G35" s="69">
        <f t="shared" si="3"/>
        <v>100.18570287539936</v>
      </c>
    </row>
    <row r="36" spans="1:7" s="61" customFormat="1" ht="36.75" customHeight="1">
      <c r="A36" s="65"/>
      <c r="B36" s="98" t="s">
        <v>369</v>
      </c>
      <c r="C36" s="69">
        <v>13</v>
      </c>
      <c r="D36" s="69">
        <v>13</v>
      </c>
      <c r="E36" s="69">
        <v>15.6</v>
      </c>
      <c r="F36" s="69">
        <f t="shared" si="2"/>
        <v>120</v>
      </c>
      <c r="G36" s="69">
        <f t="shared" si="3"/>
        <v>120</v>
      </c>
    </row>
    <row r="37" spans="1:7" s="61" customFormat="1" ht="47.25">
      <c r="A37" s="65"/>
      <c r="B37" s="98" t="s">
        <v>370</v>
      </c>
      <c r="C37" s="69">
        <v>33</v>
      </c>
      <c r="D37" s="69">
        <v>33</v>
      </c>
      <c r="E37" s="69">
        <v>60.1</v>
      </c>
      <c r="F37" s="69">
        <f t="shared" si="2"/>
        <v>182.12121212121212</v>
      </c>
      <c r="G37" s="69">
        <f t="shared" si="3"/>
        <v>182.12121212121212</v>
      </c>
    </row>
    <row r="38" spans="1:7" s="61" customFormat="1" ht="31.5">
      <c r="A38" s="65">
        <v>10500</v>
      </c>
      <c r="B38" s="98" t="s">
        <v>371</v>
      </c>
      <c r="C38" s="69">
        <v>9800</v>
      </c>
      <c r="D38" s="69">
        <v>9800</v>
      </c>
      <c r="E38" s="69">
        <v>7716.5</v>
      </c>
      <c r="F38" s="69">
        <f t="shared" si="2"/>
        <v>78.73979591836735</v>
      </c>
      <c r="G38" s="69">
        <f t="shared" si="3"/>
        <v>78.73979591836735</v>
      </c>
    </row>
    <row r="39" spans="1:7" s="61" customFormat="1" ht="31.5">
      <c r="A39" s="65"/>
      <c r="B39" s="98" t="s">
        <v>372</v>
      </c>
      <c r="C39" s="69">
        <v>38650</v>
      </c>
      <c r="D39" s="69">
        <v>38650</v>
      </c>
      <c r="E39" s="69">
        <v>38442.4</v>
      </c>
      <c r="F39" s="69">
        <f t="shared" si="2"/>
        <v>99.46287192755499</v>
      </c>
      <c r="G39" s="69">
        <f t="shared" si="3"/>
        <v>99.46287192755499</v>
      </c>
    </row>
    <row r="40" spans="1:7" s="61" customFormat="1" ht="31.5">
      <c r="A40" s="65"/>
      <c r="B40" s="98" t="s">
        <v>373</v>
      </c>
      <c r="C40" s="69">
        <v>1820</v>
      </c>
      <c r="D40" s="69">
        <v>1820</v>
      </c>
      <c r="E40" s="69">
        <v>1951.1</v>
      </c>
      <c r="F40" s="69">
        <f t="shared" si="2"/>
        <v>107.20329670329669</v>
      </c>
      <c r="G40" s="69">
        <f t="shared" si="3"/>
        <v>107.20329670329669</v>
      </c>
    </row>
    <row r="41" spans="1:7" s="61" customFormat="1" ht="47.25">
      <c r="A41" s="65"/>
      <c r="B41" s="70" t="s">
        <v>341</v>
      </c>
      <c r="C41" s="69">
        <v>5600</v>
      </c>
      <c r="D41" s="69">
        <v>5600</v>
      </c>
      <c r="E41" s="69">
        <v>7267</v>
      </c>
      <c r="F41" s="69">
        <f t="shared" si="2"/>
        <v>129.76785714285714</v>
      </c>
      <c r="G41" s="69">
        <f t="shared" si="3"/>
        <v>129.76785714285714</v>
      </c>
    </row>
    <row r="42" spans="1:7" s="61" customFormat="1" ht="31.5">
      <c r="A42" s="65"/>
      <c r="B42" s="70" t="s">
        <v>439</v>
      </c>
      <c r="C42" s="69">
        <v>110</v>
      </c>
      <c r="D42" s="69">
        <v>110</v>
      </c>
      <c r="E42" s="69">
        <v>140.6</v>
      </c>
      <c r="F42" s="69">
        <f t="shared" si="2"/>
        <v>127.81818181818181</v>
      </c>
      <c r="G42" s="69">
        <f t="shared" si="3"/>
        <v>127.81818181818181</v>
      </c>
    </row>
    <row r="43" spans="1:7" s="61" customFormat="1" ht="15.75">
      <c r="A43" s="65"/>
      <c r="B43" s="70" t="s">
        <v>19</v>
      </c>
      <c r="C43" s="69">
        <v>500</v>
      </c>
      <c r="D43" s="69">
        <v>500</v>
      </c>
      <c r="E43" s="69">
        <v>2703.7</v>
      </c>
      <c r="F43" s="69">
        <f t="shared" si="2"/>
        <v>540.74</v>
      </c>
      <c r="G43" s="69">
        <f t="shared" si="3"/>
        <v>540.74</v>
      </c>
    </row>
    <row r="44" spans="1:7" s="61" customFormat="1" ht="31.5">
      <c r="A44" s="65"/>
      <c r="B44" s="70" t="s">
        <v>241</v>
      </c>
      <c r="C44" s="69"/>
      <c r="D44" s="69">
        <v>0.1</v>
      </c>
      <c r="E44" s="69">
        <v>0</v>
      </c>
      <c r="F44" s="67"/>
      <c r="G44" s="67">
        <f t="shared" si="3"/>
        <v>0</v>
      </c>
    </row>
    <row r="45" spans="1:7" s="61" customFormat="1" ht="15.75">
      <c r="A45" s="65"/>
      <c r="B45" s="66" t="s">
        <v>342</v>
      </c>
      <c r="C45" s="67">
        <f>C30+C9+C44</f>
        <v>1939511.7999999998</v>
      </c>
      <c r="D45" s="67">
        <f>D30+D9+D44</f>
        <v>1939511.7999999998</v>
      </c>
      <c r="E45" s="67">
        <f>E30+E9+E44</f>
        <v>1993852.6300000001</v>
      </c>
      <c r="F45" s="67">
        <f t="shared" si="2"/>
        <v>102.80177877752537</v>
      </c>
      <c r="G45" s="67">
        <f t="shared" si="3"/>
        <v>102.80177877752537</v>
      </c>
    </row>
    <row r="46" spans="1:7" s="134" customFormat="1" ht="18" customHeight="1">
      <c r="A46" s="133"/>
      <c r="B46" s="71" t="s">
        <v>343</v>
      </c>
      <c r="C46" s="67">
        <f>C50+C47</f>
        <v>7772176.5</v>
      </c>
      <c r="D46" s="67">
        <f>D50+D47</f>
        <v>8386395.300000001</v>
      </c>
      <c r="E46" s="67">
        <f>E50+E47</f>
        <v>8334076.2</v>
      </c>
      <c r="F46" s="67">
        <f t="shared" si="2"/>
        <v>107.22963123650113</v>
      </c>
      <c r="G46" s="67">
        <f t="shared" si="3"/>
        <v>99.37614316844807</v>
      </c>
    </row>
    <row r="47" spans="1:7" s="134" customFormat="1" ht="15.75">
      <c r="A47" s="133"/>
      <c r="B47" s="71" t="s">
        <v>242</v>
      </c>
      <c r="C47" s="67">
        <f>C49+C48</f>
        <v>613707.6</v>
      </c>
      <c r="D47" s="67">
        <f>D49+D48</f>
        <v>618924.9</v>
      </c>
      <c r="E47" s="67">
        <f>E49+E48</f>
        <v>618924.9</v>
      </c>
      <c r="F47" s="67">
        <f t="shared" si="2"/>
        <v>100.8501279762545</v>
      </c>
      <c r="G47" s="67">
        <f t="shared" si="3"/>
        <v>100</v>
      </c>
    </row>
    <row r="48" spans="1:7" s="134" customFormat="1" ht="63">
      <c r="A48" s="133"/>
      <c r="B48" s="135" t="s">
        <v>9</v>
      </c>
      <c r="C48" s="69">
        <v>613707.6</v>
      </c>
      <c r="D48" s="69">
        <v>613707.6</v>
      </c>
      <c r="E48" s="69">
        <v>613707.6</v>
      </c>
      <c r="F48" s="69">
        <f>D48/C48*100</f>
        <v>100</v>
      </c>
      <c r="G48" s="69">
        <f t="shared" si="3"/>
        <v>100</v>
      </c>
    </row>
    <row r="49" spans="1:7" s="134" customFormat="1" ht="31.5">
      <c r="A49" s="136"/>
      <c r="B49" s="91" t="s">
        <v>243</v>
      </c>
      <c r="C49" s="69">
        <v>0</v>
      </c>
      <c r="D49" s="69">
        <v>5217.3</v>
      </c>
      <c r="E49" s="69">
        <v>5217.3</v>
      </c>
      <c r="F49" s="69" t="e">
        <f>D49/C49*100</f>
        <v>#DIV/0!</v>
      </c>
      <c r="G49" s="69">
        <f t="shared" si="3"/>
        <v>100</v>
      </c>
    </row>
    <row r="50" spans="1:7" s="134" customFormat="1" ht="15.75">
      <c r="A50" s="133">
        <v>8</v>
      </c>
      <c r="B50" s="71" t="s">
        <v>344</v>
      </c>
      <c r="C50" s="67">
        <f>SUM(C52:C68)</f>
        <v>7158468.9</v>
      </c>
      <c r="D50" s="67">
        <f>SUM(D51:D69)</f>
        <v>7767470.4</v>
      </c>
      <c r="E50" s="67">
        <f>SUM(E51:E69)</f>
        <v>7715151.3</v>
      </c>
      <c r="F50" s="67">
        <f t="shared" si="2"/>
        <v>107.77655679973688</v>
      </c>
      <c r="G50" s="67">
        <f t="shared" si="3"/>
        <v>99.32643322335673</v>
      </c>
    </row>
    <row r="51" spans="1:7" s="134" customFormat="1" ht="230.25" customHeight="1">
      <c r="A51" s="133"/>
      <c r="B51" s="68" t="s">
        <v>300</v>
      </c>
      <c r="C51" s="69">
        <v>0</v>
      </c>
      <c r="D51" s="137">
        <v>3367.4</v>
      </c>
      <c r="E51" s="137">
        <v>3299.7</v>
      </c>
      <c r="F51" s="69" t="e">
        <f>D51/C51*100</f>
        <v>#DIV/0!</v>
      </c>
      <c r="G51" s="69">
        <f>E51/D51*100</f>
        <v>97.98954683138325</v>
      </c>
    </row>
    <row r="52" spans="1:7" s="134" customFormat="1" ht="200.25" customHeight="1">
      <c r="A52" s="136"/>
      <c r="B52" s="68" t="s">
        <v>244</v>
      </c>
      <c r="C52" s="137">
        <v>2180206.1</v>
      </c>
      <c r="D52" s="137">
        <v>2126952.2</v>
      </c>
      <c r="E52" s="137">
        <v>2091201.3</v>
      </c>
      <c r="F52" s="69">
        <f t="shared" si="2"/>
        <v>95.91759696480071</v>
      </c>
      <c r="G52" s="69">
        <f t="shared" si="3"/>
        <v>98.31914887414959</v>
      </c>
    </row>
    <row r="53" spans="1:7" s="134" customFormat="1" ht="115.5" customHeight="1">
      <c r="A53" s="133"/>
      <c r="B53" s="138" t="s">
        <v>155</v>
      </c>
      <c r="C53" s="137">
        <v>3506492.6</v>
      </c>
      <c r="D53" s="137">
        <v>3816492.6</v>
      </c>
      <c r="E53" s="137">
        <v>3814780</v>
      </c>
      <c r="F53" s="69">
        <f t="shared" si="2"/>
        <v>108.79190219879547</v>
      </c>
      <c r="G53" s="69">
        <f t="shared" si="3"/>
        <v>99.95512633772695</v>
      </c>
    </row>
    <row r="54" spans="1:7" s="134" customFormat="1" ht="72" customHeight="1">
      <c r="A54" s="133"/>
      <c r="B54" s="139" t="s">
        <v>246</v>
      </c>
      <c r="C54" s="69">
        <v>45879.9</v>
      </c>
      <c r="D54" s="69">
        <v>45879.9</v>
      </c>
      <c r="E54" s="69">
        <v>41767</v>
      </c>
      <c r="F54" s="69">
        <f t="shared" si="2"/>
        <v>91.03550792394927</v>
      </c>
      <c r="G54" s="69">
        <f t="shared" si="3"/>
        <v>91.03550792394927</v>
      </c>
    </row>
    <row r="55" spans="1:7" s="134" customFormat="1" ht="47.25">
      <c r="A55" s="133"/>
      <c r="B55" s="139" t="s">
        <v>247</v>
      </c>
      <c r="C55" s="69">
        <v>6167.9</v>
      </c>
      <c r="D55" s="69">
        <v>6167.9</v>
      </c>
      <c r="E55" s="69">
        <v>6118</v>
      </c>
      <c r="F55" s="69">
        <f t="shared" si="2"/>
        <v>99.19097261628755</v>
      </c>
      <c r="G55" s="69">
        <f t="shared" si="3"/>
        <v>99.19097261628755</v>
      </c>
    </row>
    <row r="56" spans="1:7" s="134" customFormat="1" ht="48" customHeight="1">
      <c r="A56" s="133"/>
      <c r="B56" s="140" t="s">
        <v>301</v>
      </c>
      <c r="C56" s="69">
        <v>0</v>
      </c>
      <c r="D56" s="69">
        <v>50112.9</v>
      </c>
      <c r="E56" s="69">
        <v>50112.9</v>
      </c>
      <c r="F56" s="69" t="e">
        <f t="shared" si="2"/>
        <v>#DIV/0!</v>
      </c>
      <c r="G56" s="69">
        <f t="shared" si="3"/>
        <v>100</v>
      </c>
    </row>
    <row r="57" spans="1:7" s="134" customFormat="1" ht="47.25">
      <c r="A57" s="133"/>
      <c r="B57" s="139" t="s">
        <v>10</v>
      </c>
      <c r="C57" s="69">
        <v>44697.7</v>
      </c>
      <c r="D57" s="69">
        <v>48006.4</v>
      </c>
      <c r="E57" s="69">
        <v>44222.3</v>
      </c>
      <c r="F57" s="69">
        <f t="shared" si="2"/>
        <v>98.9364105983082</v>
      </c>
      <c r="G57" s="69">
        <f t="shared" si="3"/>
        <v>92.11750933208906</v>
      </c>
    </row>
    <row r="58" spans="1:7" s="134" customFormat="1" ht="57" customHeight="1">
      <c r="A58" s="133"/>
      <c r="B58" s="91" t="s">
        <v>248</v>
      </c>
      <c r="C58" s="69">
        <v>848</v>
      </c>
      <c r="D58" s="69">
        <v>848</v>
      </c>
      <c r="E58" s="69">
        <v>847.7</v>
      </c>
      <c r="F58" s="69">
        <f t="shared" si="2"/>
        <v>99.96462264150944</v>
      </c>
      <c r="G58" s="69">
        <f t="shared" si="3"/>
        <v>99.96462264150944</v>
      </c>
    </row>
    <row r="59" spans="1:7" s="134" customFormat="1" ht="48.75" customHeight="1">
      <c r="A59" s="133"/>
      <c r="B59" s="140" t="s">
        <v>249</v>
      </c>
      <c r="C59" s="141">
        <v>0</v>
      </c>
      <c r="D59" s="69">
        <v>12850</v>
      </c>
      <c r="E59" s="69">
        <v>12850</v>
      </c>
      <c r="F59" s="69" t="e">
        <f t="shared" si="2"/>
        <v>#DIV/0!</v>
      </c>
      <c r="G59" s="69">
        <f>E59/D59*100</f>
        <v>100</v>
      </c>
    </row>
    <row r="60" spans="1:7" s="134" customFormat="1" ht="42.75" customHeight="1">
      <c r="A60" s="133"/>
      <c r="B60" s="139" t="s">
        <v>250</v>
      </c>
      <c r="C60" s="69">
        <v>147924.1</v>
      </c>
      <c r="D60" s="69">
        <v>174664.1</v>
      </c>
      <c r="E60" s="69">
        <v>174664.1</v>
      </c>
      <c r="F60" s="69">
        <f t="shared" si="2"/>
        <v>118.07683805411018</v>
      </c>
      <c r="G60" s="69">
        <f t="shared" si="3"/>
        <v>100</v>
      </c>
    </row>
    <row r="61" spans="1:7" s="134" customFormat="1" ht="31.5">
      <c r="A61" s="133"/>
      <c r="B61" s="139" t="s">
        <v>251</v>
      </c>
      <c r="C61" s="69">
        <v>1166296</v>
      </c>
      <c r="D61" s="69">
        <v>1280747.3</v>
      </c>
      <c r="E61" s="69">
        <v>1280747.3</v>
      </c>
      <c r="F61" s="69">
        <f t="shared" si="2"/>
        <v>109.81322923168733</v>
      </c>
      <c r="G61" s="69">
        <f t="shared" si="3"/>
        <v>100</v>
      </c>
    </row>
    <row r="62" spans="1:7" s="134" customFormat="1" ht="78.75">
      <c r="A62" s="133"/>
      <c r="B62" s="140" t="s">
        <v>252</v>
      </c>
      <c r="C62" s="141">
        <v>12027.6</v>
      </c>
      <c r="D62" s="69">
        <v>12027.6</v>
      </c>
      <c r="E62" s="69">
        <v>10905.1</v>
      </c>
      <c r="F62" s="69">
        <f t="shared" si="2"/>
        <v>90.66729854667598</v>
      </c>
      <c r="G62" s="69">
        <f t="shared" si="3"/>
        <v>90.66729854667598</v>
      </c>
    </row>
    <row r="63" spans="1:7" s="134" customFormat="1" ht="47.25">
      <c r="A63" s="133"/>
      <c r="B63" s="139" t="s">
        <v>13</v>
      </c>
      <c r="C63" s="69">
        <v>0</v>
      </c>
      <c r="D63" s="69">
        <v>990</v>
      </c>
      <c r="E63" s="69">
        <v>990</v>
      </c>
      <c r="F63" s="69" t="e">
        <f t="shared" si="2"/>
        <v>#DIV/0!</v>
      </c>
      <c r="G63" s="69">
        <f t="shared" si="3"/>
        <v>100</v>
      </c>
    </row>
    <row r="64" spans="1:7" s="134" customFormat="1" ht="47.25">
      <c r="A64" s="133"/>
      <c r="B64" s="140" t="s">
        <v>0</v>
      </c>
      <c r="C64" s="141">
        <v>0</v>
      </c>
      <c r="D64" s="69">
        <v>17159</v>
      </c>
      <c r="E64" s="69">
        <v>14726.7</v>
      </c>
      <c r="F64" s="69" t="e">
        <f t="shared" si="2"/>
        <v>#DIV/0!</v>
      </c>
      <c r="G64" s="69">
        <f t="shared" si="3"/>
        <v>85.82493152281602</v>
      </c>
    </row>
    <row r="65" spans="1:7" s="134" customFormat="1" ht="110.25">
      <c r="A65" s="133"/>
      <c r="B65" s="139" t="s">
        <v>253</v>
      </c>
      <c r="C65" s="69">
        <v>47929</v>
      </c>
      <c r="D65" s="69">
        <v>40258.5</v>
      </c>
      <c r="E65" s="69">
        <v>38508.4</v>
      </c>
      <c r="F65" s="69">
        <f t="shared" si="2"/>
        <v>80.34467650065723</v>
      </c>
      <c r="G65" s="69">
        <f t="shared" si="3"/>
        <v>95.65284349888844</v>
      </c>
    </row>
    <row r="66" spans="1:7" s="134" customFormat="1" ht="204.75">
      <c r="A66" s="133"/>
      <c r="B66" s="140" t="s">
        <v>254</v>
      </c>
      <c r="C66" s="141">
        <v>0</v>
      </c>
      <c r="D66" s="69">
        <v>69858.8</v>
      </c>
      <c r="E66" s="69">
        <v>69831.5</v>
      </c>
      <c r="F66" s="69" t="e">
        <f t="shared" si="2"/>
        <v>#DIV/0!</v>
      </c>
      <c r="G66" s="69">
        <f t="shared" si="3"/>
        <v>99.96092117242208</v>
      </c>
    </row>
    <row r="67" spans="1:7" s="134" customFormat="1" ht="220.5">
      <c r="A67" s="133"/>
      <c r="B67" s="140" t="s">
        <v>302</v>
      </c>
      <c r="C67" s="141">
        <v>0</v>
      </c>
      <c r="D67" s="69">
        <v>3505.6</v>
      </c>
      <c r="E67" s="69">
        <v>3505.5</v>
      </c>
      <c r="F67" s="69" t="e">
        <f t="shared" si="2"/>
        <v>#DIV/0!</v>
      </c>
      <c r="G67" s="69">
        <f>E67/D67*100</f>
        <v>99.99714742126883</v>
      </c>
    </row>
    <row r="68" spans="1:7" s="134" customFormat="1" ht="47.25">
      <c r="A68" s="133"/>
      <c r="B68" s="140" t="s">
        <v>255</v>
      </c>
      <c r="C68" s="141">
        <v>0</v>
      </c>
      <c r="D68" s="69">
        <v>1828</v>
      </c>
      <c r="E68" s="69">
        <v>1823.7</v>
      </c>
      <c r="F68" s="69" t="e">
        <f t="shared" si="2"/>
        <v>#DIV/0!</v>
      </c>
      <c r="G68" s="69">
        <f>E68/D68*100</f>
        <v>99.76477024070022</v>
      </c>
    </row>
    <row r="69" spans="1:7" s="134" customFormat="1" ht="55.5" customHeight="1">
      <c r="A69" s="133"/>
      <c r="B69" s="140" t="s">
        <v>166</v>
      </c>
      <c r="C69" s="69">
        <v>0</v>
      </c>
      <c r="D69" s="69">
        <v>55754.2</v>
      </c>
      <c r="E69" s="69">
        <v>54250.1</v>
      </c>
      <c r="F69" s="69" t="e">
        <f t="shared" si="2"/>
        <v>#DIV/0!</v>
      </c>
      <c r="G69" s="69">
        <f>E69/D69*100</f>
        <v>97.30226601762737</v>
      </c>
    </row>
    <row r="70" spans="1:7" s="134" customFormat="1" ht="15.75">
      <c r="A70" s="133"/>
      <c r="B70" s="71" t="s">
        <v>345</v>
      </c>
      <c r="C70" s="67">
        <f>C46+C45</f>
        <v>9711688.3</v>
      </c>
      <c r="D70" s="67">
        <f>D46+D45</f>
        <v>10325907.100000001</v>
      </c>
      <c r="E70" s="67">
        <f>E46+E45</f>
        <v>10327928.83</v>
      </c>
      <c r="F70" s="67">
        <f t="shared" si="2"/>
        <v>106.3453491397577</v>
      </c>
      <c r="G70" s="67">
        <f t="shared" si="3"/>
        <v>100.01957919997169</v>
      </c>
    </row>
    <row r="71" spans="1:7" s="134" customFormat="1" ht="47.25">
      <c r="A71" s="133"/>
      <c r="B71" s="140" t="s">
        <v>156</v>
      </c>
      <c r="C71" s="69">
        <v>2980</v>
      </c>
      <c r="D71" s="69">
        <v>2980</v>
      </c>
      <c r="E71" s="69">
        <v>2980</v>
      </c>
      <c r="F71" s="69">
        <f t="shared" si="2"/>
        <v>100</v>
      </c>
      <c r="G71" s="69">
        <f t="shared" si="3"/>
        <v>100</v>
      </c>
    </row>
    <row r="72" spans="1:7" s="134" customFormat="1" ht="24.75" customHeight="1">
      <c r="A72" s="133"/>
      <c r="B72" s="140" t="s">
        <v>165</v>
      </c>
      <c r="C72" s="69">
        <v>0</v>
      </c>
      <c r="D72" s="69">
        <v>29.8</v>
      </c>
      <c r="E72" s="69">
        <v>29.8</v>
      </c>
      <c r="F72" s="69" t="e">
        <f t="shared" si="2"/>
        <v>#DIV/0!</v>
      </c>
      <c r="G72" s="69">
        <f t="shared" si="3"/>
        <v>100</v>
      </c>
    </row>
    <row r="73" spans="1:7" s="134" customFormat="1" ht="15.75">
      <c r="A73" s="142"/>
      <c r="B73" s="92" t="s">
        <v>346</v>
      </c>
      <c r="C73" s="67">
        <f>C70+C72+C71</f>
        <v>9714668.3</v>
      </c>
      <c r="D73" s="67">
        <f>D70+D72+D71</f>
        <v>10328916.900000002</v>
      </c>
      <c r="E73" s="67">
        <f>E70+E72+E71</f>
        <v>10330938.63</v>
      </c>
      <c r="F73" s="67">
        <f t="shared" si="2"/>
        <v>106.34370943987865</v>
      </c>
      <c r="G73" s="67">
        <f>E73/D73*100</f>
        <v>100.01957349468074</v>
      </c>
    </row>
    <row r="74" spans="3:11" ht="24.75" customHeight="1">
      <c r="C74" s="74"/>
      <c r="D74" s="143"/>
      <c r="E74" s="144"/>
      <c r="I74" s="3"/>
      <c r="J74" s="3"/>
      <c r="K74" s="3"/>
    </row>
    <row r="75" spans="3:6" ht="12.75">
      <c r="C75" s="75"/>
      <c r="D75" s="127"/>
      <c r="E75" s="145"/>
      <c r="F75" s="127"/>
    </row>
    <row r="76" ht="12.75">
      <c r="C76" s="75"/>
    </row>
    <row r="77" ht="12.75">
      <c r="C77" s="75"/>
    </row>
    <row r="78" ht="12.75">
      <c r="C78" s="75"/>
    </row>
    <row r="79" ht="12.75">
      <c r="C79" s="75"/>
    </row>
    <row r="80" ht="12.75">
      <c r="C80" s="75"/>
    </row>
    <row r="81" ht="12.75">
      <c r="C81" s="75"/>
    </row>
    <row r="82" ht="12.75">
      <c r="C82" s="75"/>
    </row>
    <row r="83" ht="12.75">
      <c r="C83" s="74"/>
    </row>
    <row r="84" ht="12.75">
      <c r="C84" s="75"/>
    </row>
    <row r="85" ht="12.75">
      <c r="C85" s="75"/>
    </row>
    <row r="86" ht="12.75">
      <c r="C86" s="75"/>
    </row>
    <row r="87" ht="12.75">
      <c r="C87" s="75"/>
    </row>
    <row r="88" ht="12.75">
      <c r="C88" s="75"/>
    </row>
    <row r="89" ht="12.75">
      <c r="C89" s="75"/>
    </row>
    <row r="90" ht="12.75">
      <c r="C90" s="75"/>
    </row>
    <row r="91" ht="12.75">
      <c r="C91" s="75"/>
    </row>
    <row r="92" ht="12.75">
      <c r="C92" s="75"/>
    </row>
    <row r="93" ht="12.75">
      <c r="C93" s="75"/>
    </row>
    <row r="94" ht="12.75">
      <c r="C94" s="75"/>
    </row>
    <row r="95" ht="12.75">
      <c r="C95" s="75"/>
    </row>
  </sheetData>
  <sheetProtection/>
  <mergeCells count="9">
    <mergeCell ref="A2:G2"/>
    <mergeCell ref="A3:G3"/>
    <mergeCell ref="A4:G4"/>
    <mergeCell ref="A6:A7"/>
    <mergeCell ref="B6:B7"/>
    <mergeCell ref="C6:C7"/>
    <mergeCell ref="D6:D7"/>
    <mergeCell ref="E6:E7"/>
    <mergeCell ref="F6:G6"/>
  </mergeCells>
  <printOptions/>
  <pageMargins left="0.49" right="0.29" top="0.24" bottom="0.34" header="0" footer="0"/>
  <pageSetup fitToHeight="3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87"/>
  <sheetViews>
    <sheetView zoomScale="50" zoomScaleNormal="50" zoomScalePageLayoutView="0" workbookViewId="0" topLeftCell="A1">
      <pane xSplit="2" ySplit="6" topLeftCell="C47" activePane="bottomRight" state="frozen"/>
      <selection pane="topLeft" activeCell="A1" sqref="A1:A16384"/>
      <selection pane="topRight" activeCell="A1" sqref="A1:A16384"/>
      <selection pane="bottomLeft" activeCell="A1" sqref="A1:A16384"/>
      <selection pane="bottomRight" activeCell="J11" sqref="J11:R81"/>
    </sheetView>
  </sheetViews>
  <sheetFormatPr defaultColWidth="9.00390625" defaultRowHeight="12.75"/>
  <cols>
    <col min="1" max="1" width="11.00390625" style="194" hidden="1" customWidth="1"/>
    <col min="2" max="2" width="66.25390625" style="194" customWidth="1"/>
    <col min="3" max="3" width="16.00390625" style="194" customWidth="1"/>
    <col min="4" max="6" width="15.375" style="194" customWidth="1"/>
    <col min="7" max="7" width="14.625" style="194" customWidth="1"/>
    <col min="8" max="8" width="14.125" style="194" customWidth="1"/>
    <col min="9" max="9" width="15.375" style="194" bestFit="1" customWidth="1"/>
    <col min="10" max="12" width="15.875" style="194" customWidth="1"/>
    <col min="13" max="14" width="9.75390625" style="194" bestFit="1" customWidth="1"/>
    <col min="15" max="16384" width="9.125" style="194" customWidth="1"/>
  </cols>
  <sheetData>
    <row r="1" spans="1:8" ht="15.75">
      <c r="A1" s="218" t="s">
        <v>374</v>
      </c>
      <c r="B1" s="218"/>
      <c r="C1" s="218"/>
      <c r="D1" s="218"/>
      <c r="E1" s="218"/>
      <c r="F1" s="218"/>
      <c r="G1" s="218"/>
      <c r="H1" s="218"/>
    </row>
    <row r="2" spans="1:8" ht="20.25">
      <c r="A2" s="219" t="s">
        <v>238</v>
      </c>
      <c r="B2" s="219"/>
      <c r="C2" s="219"/>
      <c r="D2" s="219"/>
      <c r="E2" s="219"/>
      <c r="F2" s="219"/>
      <c r="G2" s="219"/>
      <c r="H2" s="219"/>
    </row>
    <row r="3" spans="1:8" ht="20.25" customHeight="1">
      <c r="A3" s="220" t="s">
        <v>375</v>
      </c>
      <c r="B3" s="220"/>
      <c r="C3" s="220"/>
      <c r="D3" s="220"/>
      <c r="E3" s="220"/>
      <c r="F3" s="220"/>
      <c r="G3" s="220"/>
      <c r="H3" s="220"/>
    </row>
    <row r="4" spans="1:8" ht="12" customHeight="1">
      <c r="A4" s="37"/>
      <c r="B4" s="37"/>
      <c r="C4" s="37"/>
      <c r="D4" s="37"/>
      <c r="E4" s="37"/>
      <c r="F4" s="37"/>
      <c r="G4" s="37"/>
      <c r="H4" s="38" t="s">
        <v>376</v>
      </c>
    </row>
    <row r="5" spans="1:9" ht="13.5" customHeight="1">
      <c r="A5" s="221" t="s">
        <v>331</v>
      </c>
      <c r="B5" s="222" t="s">
        <v>332</v>
      </c>
      <c r="C5" s="209" t="s">
        <v>303</v>
      </c>
      <c r="D5" s="222" t="s">
        <v>304</v>
      </c>
      <c r="E5" s="222" t="s">
        <v>347</v>
      </c>
      <c r="F5" s="222" t="s">
        <v>478</v>
      </c>
      <c r="G5" s="207" t="s">
        <v>333</v>
      </c>
      <c r="H5" s="208"/>
      <c r="I5" s="224"/>
    </row>
    <row r="6" spans="1:9" ht="82.5" customHeight="1">
      <c r="A6" s="221"/>
      <c r="B6" s="223"/>
      <c r="C6" s="210"/>
      <c r="D6" s="223"/>
      <c r="E6" s="223"/>
      <c r="F6" s="223"/>
      <c r="G6" s="39" t="s">
        <v>162</v>
      </c>
      <c r="H6" s="39" t="s">
        <v>305</v>
      </c>
      <c r="I6" s="224"/>
    </row>
    <row r="7" spans="1:9" s="196" customFormat="1" ht="14.25">
      <c r="A7" s="99">
        <v>1</v>
      </c>
      <c r="B7" s="100">
        <v>1</v>
      </c>
      <c r="C7" s="195">
        <v>2</v>
      </c>
      <c r="D7" s="195">
        <v>3</v>
      </c>
      <c r="E7" s="195">
        <v>4</v>
      </c>
      <c r="F7" s="195">
        <v>5</v>
      </c>
      <c r="G7" s="100">
        <v>6</v>
      </c>
      <c r="H7" s="100">
        <v>7</v>
      </c>
      <c r="I7" s="101"/>
    </row>
    <row r="8" spans="1:9" s="198" customFormat="1" ht="15.75">
      <c r="A8" s="197"/>
      <c r="B8" s="102" t="s">
        <v>336</v>
      </c>
      <c r="C8" s="90">
        <f>C9+C31+C41</f>
        <v>28830</v>
      </c>
      <c r="D8" s="90">
        <f>D9+D31+D41</f>
        <v>324030.6</v>
      </c>
      <c r="E8" s="90">
        <f>E9+E31+E41</f>
        <v>0</v>
      </c>
      <c r="F8" s="90">
        <f>F9+F31+F41</f>
        <v>334937.3</v>
      </c>
      <c r="G8" s="40">
        <f aca="true" t="shared" si="0" ref="G8:G46">F8/D8*100</f>
        <v>103.36594753705359</v>
      </c>
      <c r="H8" s="40"/>
      <c r="I8" s="103"/>
    </row>
    <row r="9" spans="1:9" s="198" customFormat="1" ht="15.75">
      <c r="A9" s="99"/>
      <c r="B9" s="102" t="s">
        <v>377</v>
      </c>
      <c r="C9" s="90">
        <f>C10+C17</f>
        <v>0</v>
      </c>
      <c r="D9" s="90">
        <f>D10+D17</f>
        <v>0</v>
      </c>
      <c r="E9" s="90">
        <f>E10+E17</f>
        <v>0</v>
      </c>
      <c r="F9" s="90">
        <f>F10+F17</f>
        <v>145.7</v>
      </c>
      <c r="G9" s="40"/>
      <c r="H9" s="40"/>
      <c r="I9" s="103"/>
    </row>
    <row r="10" spans="1:9" s="198" customFormat="1" ht="31.5">
      <c r="A10" s="99"/>
      <c r="B10" s="102" t="s">
        <v>378</v>
      </c>
      <c r="C10" s="90">
        <f>C11+C14+C15</f>
        <v>0</v>
      </c>
      <c r="D10" s="90">
        <f>D11+D14+D15</f>
        <v>0</v>
      </c>
      <c r="E10" s="90">
        <f>E11+E14+E15</f>
        <v>0</v>
      </c>
      <c r="F10" s="90">
        <f>F11+F14+F15</f>
        <v>145.7</v>
      </c>
      <c r="G10" s="40"/>
      <c r="H10" s="40"/>
      <c r="I10" s="103"/>
    </row>
    <row r="11" spans="1:12" s="198" customFormat="1" ht="31.5">
      <c r="A11" s="104" t="s">
        <v>20</v>
      </c>
      <c r="B11" s="192" t="s">
        <v>379</v>
      </c>
      <c r="C11" s="115">
        <v>0</v>
      </c>
      <c r="D11" s="115">
        <v>0</v>
      </c>
      <c r="E11" s="115">
        <v>0</v>
      </c>
      <c r="F11" s="115">
        <v>17.1</v>
      </c>
      <c r="G11" s="40"/>
      <c r="H11" s="40"/>
      <c r="I11" s="127"/>
      <c r="J11" s="55"/>
      <c r="K11" s="55"/>
      <c r="L11" s="55"/>
    </row>
    <row r="12" spans="1:9" s="198" customFormat="1" ht="31.5" hidden="1">
      <c r="A12" s="104" t="s">
        <v>21</v>
      </c>
      <c r="B12" s="192" t="s">
        <v>380</v>
      </c>
      <c r="C12" s="115">
        <v>0</v>
      </c>
      <c r="D12" s="115">
        <v>0</v>
      </c>
      <c r="E12" s="115">
        <v>0</v>
      </c>
      <c r="F12" s="115">
        <v>0</v>
      </c>
      <c r="G12" s="40" t="e">
        <f t="shared" si="0"/>
        <v>#DIV/0!</v>
      </c>
      <c r="H12" s="40" t="e">
        <f>F12/E12*100</f>
        <v>#DIV/0!</v>
      </c>
      <c r="I12" s="103"/>
    </row>
    <row r="13" spans="1:9" s="198" customFormat="1" ht="15.75" hidden="1">
      <c r="A13" s="104" t="s">
        <v>22</v>
      </c>
      <c r="B13" s="192" t="s">
        <v>381</v>
      </c>
      <c r="C13" s="115">
        <v>0</v>
      </c>
      <c r="D13" s="115">
        <v>0</v>
      </c>
      <c r="E13" s="115">
        <v>0</v>
      </c>
      <c r="F13" s="115">
        <v>0</v>
      </c>
      <c r="G13" s="40" t="e">
        <f t="shared" si="0"/>
        <v>#DIV/0!</v>
      </c>
      <c r="H13" s="40" t="e">
        <f>F13/E13*100</f>
        <v>#DIV/0!</v>
      </c>
      <c r="I13" s="103"/>
    </row>
    <row r="14" spans="1:12" s="198" customFormat="1" ht="47.25">
      <c r="A14" s="104" t="s">
        <v>23</v>
      </c>
      <c r="B14" s="192" t="s">
        <v>382</v>
      </c>
      <c r="C14" s="115">
        <v>0</v>
      </c>
      <c r="D14" s="115">
        <v>0</v>
      </c>
      <c r="E14" s="115">
        <v>0</v>
      </c>
      <c r="F14" s="115">
        <v>159.6</v>
      </c>
      <c r="G14" s="40"/>
      <c r="H14" s="40"/>
      <c r="I14" s="127"/>
      <c r="J14" s="55"/>
      <c r="K14" s="55"/>
      <c r="L14" s="55"/>
    </row>
    <row r="15" spans="1:12" s="198" customFormat="1" ht="47.25">
      <c r="A15" s="104" t="s">
        <v>24</v>
      </c>
      <c r="B15" s="192" t="s">
        <v>383</v>
      </c>
      <c r="C15" s="115">
        <v>0</v>
      </c>
      <c r="D15" s="115">
        <v>0</v>
      </c>
      <c r="E15" s="115">
        <v>0</v>
      </c>
      <c r="F15" s="115">
        <v>-31</v>
      </c>
      <c r="G15" s="40"/>
      <c r="H15" s="40"/>
      <c r="I15" s="127"/>
      <c r="J15" s="55"/>
      <c r="K15" s="55"/>
      <c r="L15" s="55"/>
    </row>
    <row r="16" spans="1:9" s="198" customFormat="1" ht="31.5" hidden="1">
      <c r="A16" s="104" t="s">
        <v>25</v>
      </c>
      <c r="B16" s="120" t="s">
        <v>384</v>
      </c>
      <c r="C16" s="115">
        <v>0</v>
      </c>
      <c r="D16" s="115">
        <v>0</v>
      </c>
      <c r="E16" s="115">
        <v>0</v>
      </c>
      <c r="F16" s="115">
        <v>0</v>
      </c>
      <c r="G16" s="40" t="e">
        <f t="shared" si="0"/>
        <v>#DIV/0!</v>
      </c>
      <c r="H16" s="40"/>
      <c r="I16" s="103"/>
    </row>
    <row r="17" spans="1:9" s="198" customFormat="1" ht="15.75" hidden="1">
      <c r="A17" s="99"/>
      <c r="B17" s="121" t="s">
        <v>385</v>
      </c>
      <c r="C17" s="90"/>
      <c r="D17" s="90">
        <f>SUM(D18:D29)</f>
        <v>0</v>
      </c>
      <c r="E17" s="90">
        <f>SUM(E18:E29)</f>
        <v>0</v>
      </c>
      <c r="F17" s="90">
        <f>SUM(F18:F29)</f>
        <v>0</v>
      </c>
      <c r="G17" s="40" t="e">
        <f t="shared" si="0"/>
        <v>#DIV/0!</v>
      </c>
      <c r="H17" s="40"/>
      <c r="I17" s="103"/>
    </row>
    <row r="18" spans="1:9" s="198" customFormat="1" ht="31.5" hidden="1">
      <c r="A18" s="99">
        <v>2</v>
      </c>
      <c r="B18" s="120" t="s">
        <v>386</v>
      </c>
      <c r="C18" s="115"/>
      <c r="D18" s="115"/>
      <c r="E18" s="115"/>
      <c r="F18" s="115"/>
      <c r="G18" s="40" t="e">
        <f t="shared" si="0"/>
        <v>#DIV/0!</v>
      </c>
      <c r="H18" s="40"/>
      <c r="I18" s="103"/>
    </row>
    <row r="19" spans="1:9" s="198" customFormat="1" ht="31.5" hidden="1">
      <c r="A19" s="99"/>
      <c r="B19" s="120" t="s">
        <v>387</v>
      </c>
      <c r="C19" s="115"/>
      <c r="D19" s="115"/>
      <c r="E19" s="115"/>
      <c r="F19" s="115"/>
      <c r="G19" s="40" t="e">
        <f t="shared" si="0"/>
        <v>#DIV/0!</v>
      </c>
      <c r="H19" s="40"/>
      <c r="I19" s="103"/>
    </row>
    <row r="20" spans="1:9" s="198" customFormat="1" ht="15.75" hidden="1">
      <c r="A20" s="99"/>
      <c r="B20" s="120" t="s">
        <v>388</v>
      </c>
      <c r="C20" s="115"/>
      <c r="D20" s="115"/>
      <c r="E20" s="115"/>
      <c r="F20" s="115"/>
      <c r="G20" s="40" t="e">
        <f t="shared" si="0"/>
        <v>#DIV/0!</v>
      </c>
      <c r="H20" s="40"/>
      <c r="I20" s="103"/>
    </row>
    <row r="21" spans="1:9" s="198" customFormat="1" ht="15.75" hidden="1">
      <c r="A21" s="99"/>
      <c r="B21" s="120" t="s">
        <v>389</v>
      </c>
      <c r="C21" s="115"/>
      <c r="D21" s="115"/>
      <c r="E21" s="115"/>
      <c r="F21" s="115"/>
      <c r="G21" s="40" t="e">
        <f t="shared" si="0"/>
        <v>#DIV/0!</v>
      </c>
      <c r="H21" s="40"/>
      <c r="I21" s="103"/>
    </row>
    <row r="22" spans="1:9" s="198" customFormat="1" ht="15.75" hidden="1">
      <c r="A22" s="99"/>
      <c r="B22" s="120" t="s">
        <v>390</v>
      </c>
      <c r="C22" s="115"/>
      <c r="D22" s="115"/>
      <c r="E22" s="115"/>
      <c r="F22" s="115"/>
      <c r="G22" s="40" t="e">
        <f t="shared" si="0"/>
        <v>#DIV/0!</v>
      </c>
      <c r="H22" s="40"/>
      <c r="I22" s="103"/>
    </row>
    <row r="23" spans="1:9" s="198" customFormat="1" ht="15.75" hidden="1">
      <c r="A23" s="99"/>
      <c r="B23" s="120" t="s">
        <v>391</v>
      </c>
      <c r="C23" s="115"/>
      <c r="D23" s="115"/>
      <c r="E23" s="115"/>
      <c r="F23" s="115"/>
      <c r="G23" s="40" t="e">
        <f t="shared" si="0"/>
        <v>#DIV/0!</v>
      </c>
      <c r="H23" s="40"/>
      <c r="I23" s="103"/>
    </row>
    <row r="24" spans="1:9" s="198" customFormat="1" ht="31.5" hidden="1">
      <c r="A24" s="99"/>
      <c r="B24" s="120" t="s">
        <v>392</v>
      </c>
      <c r="C24" s="115"/>
      <c r="D24" s="115"/>
      <c r="E24" s="115"/>
      <c r="F24" s="115"/>
      <c r="G24" s="40" t="e">
        <f t="shared" si="0"/>
        <v>#DIV/0!</v>
      </c>
      <c r="H24" s="40"/>
      <c r="I24" s="103"/>
    </row>
    <row r="25" spans="1:9" s="198" customFormat="1" ht="31.5" hidden="1">
      <c r="A25" s="99"/>
      <c r="B25" s="120" t="s">
        <v>393</v>
      </c>
      <c r="C25" s="115"/>
      <c r="D25" s="115"/>
      <c r="E25" s="115"/>
      <c r="F25" s="115"/>
      <c r="G25" s="40" t="e">
        <f t="shared" si="0"/>
        <v>#DIV/0!</v>
      </c>
      <c r="H25" s="40"/>
      <c r="I25" s="103"/>
    </row>
    <row r="26" spans="1:9" s="198" customFormat="1" ht="31.5" hidden="1">
      <c r="A26" s="99"/>
      <c r="B26" s="120" t="s">
        <v>394</v>
      </c>
      <c r="C26" s="115"/>
      <c r="D26" s="115"/>
      <c r="E26" s="115"/>
      <c r="F26" s="115"/>
      <c r="G26" s="40" t="e">
        <f t="shared" si="0"/>
        <v>#DIV/0!</v>
      </c>
      <c r="H26" s="40"/>
      <c r="I26" s="103"/>
    </row>
    <row r="27" spans="1:9" s="198" customFormat="1" ht="31.5" hidden="1">
      <c r="A27" s="99"/>
      <c r="B27" s="120" t="s">
        <v>395</v>
      </c>
      <c r="C27" s="115"/>
      <c r="D27" s="115"/>
      <c r="E27" s="115"/>
      <c r="F27" s="115"/>
      <c r="G27" s="40" t="e">
        <f t="shared" si="0"/>
        <v>#DIV/0!</v>
      </c>
      <c r="H27" s="40"/>
      <c r="I27" s="103"/>
    </row>
    <row r="28" spans="1:9" s="198" customFormat="1" ht="31.5" hidden="1">
      <c r="A28" s="99"/>
      <c r="B28" s="120" t="s">
        <v>396</v>
      </c>
      <c r="C28" s="115"/>
      <c r="D28" s="115"/>
      <c r="E28" s="115"/>
      <c r="F28" s="115"/>
      <c r="G28" s="40" t="e">
        <f t="shared" si="0"/>
        <v>#DIV/0!</v>
      </c>
      <c r="H28" s="40"/>
      <c r="I28" s="103"/>
    </row>
    <row r="29" spans="1:9" s="198" customFormat="1" ht="31.5" hidden="1">
      <c r="A29" s="99"/>
      <c r="B29" s="120" t="s">
        <v>397</v>
      </c>
      <c r="C29" s="115"/>
      <c r="D29" s="115"/>
      <c r="E29" s="115"/>
      <c r="F29" s="115"/>
      <c r="G29" s="40" t="e">
        <f t="shared" si="0"/>
        <v>#DIV/0!</v>
      </c>
      <c r="H29" s="40"/>
      <c r="I29" s="103"/>
    </row>
    <row r="30" spans="1:9" s="198" customFormat="1" ht="15.75" hidden="1">
      <c r="A30" s="99"/>
      <c r="B30" s="122" t="s">
        <v>398</v>
      </c>
      <c r="C30" s="199"/>
      <c r="D30" s="115">
        <f>I30</f>
        <v>0</v>
      </c>
      <c r="E30" s="115" t="e">
        <f>#REF!</f>
        <v>#REF!</v>
      </c>
      <c r="F30" s="115" t="e">
        <f>#REF!</f>
        <v>#REF!</v>
      </c>
      <c r="G30" s="40" t="e">
        <f t="shared" si="0"/>
        <v>#REF!</v>
      </c>
      <c r="H30" s="40"/>
      <c r="I30" s="103"/>
    </row>
    <row r="31" spans="1:9" s="198" customFormat="1" ht="15.75">
      <c r="A31" s="99"/>
      <c r="B31" s="121" t="s">
        <v>399</v>
      </c>
      <c r="C31" s="90">
        <f>C32+C36+C39</f>
        <v>28830</v>
      </c>
      <c r="D31" s="90">
        <f>D32+D36+D39</f>
        <v>324030.6</v>
      </c>
      <c r="E31" s="90">
        <f>E32+E36+E39</f>
        <v>0</v>
      </c>
      <c r="F31" s="90">
        <f>F32+F36+F39</f>
        <v>334791.6</v>
      </c>
      <c r="G31" s="40">
        <f t="shared" si="0"/>
        <v>103.3209826479351</v>
      </c>
      <c r="H31" s="40"/>
      <c r="I31" s="103"/>
    </row>
    <row r="32" spans="1:9" s="198" customFormat="1" ht="15.75" customHeight="1">
      <c r="A32" s="104">
        <v>190100</v>
      </c>
      <c r="B32" s="121" t="s">
        <v>400</v>
      </c>
      <c r="C32" s="90">
        <f>C33+C34+C35</f>
        <v>28830</v>
      </c>
      <c r="D32" s="90">
        <f>D33+D34+D35</f>
        <v>28830</v>
      </c>
      <c r="E32" s="90">
        <f>E33+E34+E35</f>
        <v>0</v>
      </c>
      <c r="F32" s="90">
        <f>F33+F34+F35</f>
        <v>39589.7</v>
      </c>
      <c r="G32" s="40">
        <f t="shared" si="0"/>
        <v>137.32119320152617</v>
      </c>
      <c r="H32" s="40"/>
      <c r="I32" s="103"/>
    </row>
    <row r="33" spans="1:12" s="198" customFormat="1" ht="39.75" customHeight="1">
      <c r="A33" s="104">
        <v>190101</v>
      </c>
      <c r="B33" s="192" t="s">
        <v>401</v>
      </c>
      <c r="C33" s="115">
        <v>23440</v>
      </c>
      <c r="D33" s="115">
        <v>23440</v>
      </c>
      <c r="E33" s="115">
        <v>0</v>
      </c>
      <c r="F33" s="115">
        <v>31525.7</v>
      </c>
      <c r="G33" s="40">
        <f t="shared" si="0"/>
        <v>134.4953071672355</v>
      </c>
      <c r="H33" s="40"/>
      <c r="I33" s="127"/>
      <c r="J33" s="55"/>
      <c r="K33" s="55"/>
      <c r="L33" s="55"/>
    </row>
    <row r="34" spans="1:12" s="198" customFormat="1" ht="40.5" customHeight="1">
      <c r="A34" s="104">
        <v>190102</v>
      </c>
      <c r="B34" s="192" t="s">
        <v>416</v>
      </c>
      <c r="C34" s="115">
        <v>980</v>
      </c>
      <c r="D34" s="115">
        <v>980</v>
      </c>
      <c r="E34" s="115">
        <v>0</v>
      </c>
      <c r="F34" s="115">
        <v>1152.5</v>
      </c>
      <c r="G34" s="40">
        <f t="shared" si="0"/>
        <v>117.60204081632652</v>
      </c>
      <c r="H34" s="40"/>
      <c r="I34" s="127"/>
      <c r="J34" s="55"/>
      <c r="K34" s="55"/>
      <c r="L34" s="55"/>
    </row>
    <row r="35" spans="1:12" s="198" customFormat="1" ht="55.5" customHeight="1">
      <c r="A35" s="104">
        <v>190103</v>
      </c>
      <c r="B35" s="192" t="s">
        <v>417</v>
      </c>
      <c r="C35" s="200">
        <v>4410</v>
      </c>
      <c r="D35" s="115">
        <v>4410</v>
      </c>
      <c r="E35" s="115">
        <v>0</v>
      </c>
      <c r="F35" s="115">
        <v>6911.5</v>
      </c>
      <c r="G35" s="40">
        <f t="shared" si="0"/>
        <v>156.7233560090703</v>
      </c>
      <c r="H35" s="40"/>
      <c r="I35" s="127"/>
      <c r="J35" s="55"/>
      <c r="K35" s="55"/>
      <c r="L35" s="55"/>
    </row>
    <row r="36" spans="1:11" s="198" customFormat="1" ht="47.25" customHeight="1">
      <c r="A36" s="123">
        <v>190200</v>
      </c>
      <c r="B36" s="124" t="s">
        <v>326</v>
      </c>
      <c r="C36" s="201">
        <v>0</v>
      </c>
      <c r="D36" s="201">
        <f>D37+D38</f>
        <v>295200.6</v>
      </c>
      <c r="E36" s="201">
        <v>0</v>
      </c>
      <c r="F36" s="201">
        <v>295200.6</v>
      </c>
      <c r="G36" s="40">
        <f t="shared" si="0"/>
        <v>100</v>
      </c>
      <c r="H36" s="40"/>
      <c r="I36" s="127"/>
      <c r="J36" s="127"/>
      <c r="K36" s="127"/>
    </row>
    <row r="37" spans="1:12" s="198" customFormat="1" ht="27" customHeight="1">
      <c r="A37" s="104">
        <v>190202</v>
      </c>
      <c r="B37" s="192" t="s">
        <v>327</v>
      </c>
      <c r="C37" s="200">
        <v>0</v>
      </c>
      <c r="D37" s="115">
        <v>272066.3</v>
      </c>
      <c r="E37" s="115">
        <v>0</v>
      </c>
      <c r="F37" s="115">
        <v>272066.3</v>
      </c>
      <c r="G37" s="40">
        <f t="shared" si="0"/>
        <v>100</v>
      </c>
      <c r="H37" s="40"/>
      <c r="I37" s="103"/>
      <c r="J37" s="55"/>
      <c r="K37" s="55"/>
      <c r="L37" s="55"/>
    </row>
    <row r="38" spans="1:12" s="198" customFormat="1" ht="69.75" customHeight="1">
      <c r="A38" s="104">
        <v>190203</v>
      </c>
      <c r="B38" s="192" t="s">
        <v>328</v>
      </c>
      <c r="C38" s="200">
        <v>0</v>
      </c>
      <c r="D38" s="115">
        <v>23134.3</v>
      </c>
      <c r="E38" s="115">
        <v>0</v>
      </c>
      <c r="F38" s="115">
        <v>23134.3</v>
      </c>
      <c r="G38" s="40">
        <f t="shared" si="0"/>
        <v>100</v>
      </c>
      <c r="H38" s="40"/>
      <c r="I38" s="103"/>
      <c r="J38" s="55"/>
      <c r="K38" s="55"/>
      <c r="L38" s="55"/>
    </row>
    <row r="39" spans="1:9" s="198" customFormat="1" ht="24.75" customHeight="1">
      <c r="A39" s="99"/>
      <c r="B39" s="121" t="s">
        <v>93</v>
      </c>
      <c r="C39" s="90">
        <f>C40</f>
        <v>0</v>
      </c>
      <c r="D39" s="90">
        <f>D40</f>
        <v>0</v>
      </c>
      <c r="E39" s="90">
        <f>E40</f>
        <v>0</v>
      </c>
      <c r="F39" s="90">
        <f>F40</f>
        <v>1.3</v>
      </c>
      <c r="G39" s="40"/>
      <c r="H39" s="40"/>
      <c r="I39" s="103"/>
    </row>
    <row r="40" spans="1:9" s="198" customFormat="1" ht="31.5">
      <c r="A40" s="125">
        <v>190500</v>
      </c>
      <c r="B40" s="205" t="s">
        <v>26</v>
      </c>
      <c r="C40" s="200">
        <v>0</v>
      </c>
      <c r="D40" s="200">
        <v>0</v>
      </c>
      <c r="E40" s="200">
        <v>0</v>
      </c>
      <c r="F40" s="200">
        <v>1.3</v>
      </c>
      <c r="G40" s="40"/>
      <c r="H40" s="40"/>
      <c r="I40" s="103"/>
    </row>
    <row r="41" spans="1:9" s="198" customFormat="1" ht="47.25" hidden="1">
      <c r="A41" s="99"/>
      <c r="B41" s="121" t="s">
        <v>16</v>
      </c>
      <c r="C41" s="90">
        <f>C42</f>
        <v>0</v>
      </c>
      <c r="D41" s="90">
        <f>D42</f>
        <v>0</v>
      </c>
      <c r="E41" s="90">
        <f>E42</f>
        <v>0</v>
      </c>
      <c r="F41" s="90">
        <f>F42</f>
        <v>0</v>
      </c>
      <c r="G41" s="40" t="e">
        <f t="shared" si="0"/>
        <v>#DIV/0!</v>
      </c>
      <c r="H41" s="40" t="e">
        <f aca="true" t="shared" si="1" ref="H41:H47">F41/E41*100</f>
        <v>#DIV/0!</v>
      </c>
      <c r="I41" s="105"/>
    </row>
    <row r="42" spans="1:9" s="198" customFormat="1" ht="15.75" hidden="1">
      <c r="A42" s="99"/>
      <c r="B42" s="120" t="s">
        <v>17</v>
      </c>
      <c r="C42" s="115">
        <v>0</v>
      </c>
      <c r="D42" s="115">
        <v>0</v>
      </c>
      <c r="E42" s="115">
        <v>0</v>
      </c>
      <c r="F42" s="115">
        <v>0</v>
      </c>
      <c r="G42" s="40" t="e">
        <f t="shared" si="0"/>
        <v>#DIV/0!</v>
      </c>
      <c r="H42" s="40" t="e">
        <f t="shared" si="1"/>
        <v>#DIV/0!</v>
      </c>
      <c r="I42" s="105"/>
    </row>
    <row r="43" spans="1:9" s="198" customFormat="1" ht="15.75" hidden="1">
      <c r="A43" s="99"/>
      <c r="B43" s="121" t="s">
        <v>402</v>
      </c>
      <c r="C43" s="90">
        <f>SUM(C45:C46)</f>
        <v>0</v>
      </c>
      <c r="D43" s="90">
        <f>SUM(D45:D46)</f>
        <v>0</v>
      </c>
      <c r="E43" s="90">
        <f>SUM(E45:E46)</f>
        <v>0</v>
      </c>
      <c r="F43" s="90">
        <f>SUM(F45:F46)</f>
        <v>1.4</v>
      </c>
      <c r="G43" s="40" t="e">
        <f t="shared" si="0"/>
        <v>#DIV/0!</v>
      </c>
      <c r="H43" s="40" t="e">
        <f t="shared" si="1"/>
        <v>#DIV/0!</v>
      </c>
      <c r="I43" s="103"/>
    </row>
    <row r="44" spans="1:9" s="198" customFormat="1" ht="47.25" hidden="1">
      <c r="A44" s="99"/>
      <c r="B44" s="120" t="s">
        <v>418</v>
      </c>
      <c r="C44" s="115"/>
      <c r="D44" s="115">
        <v>0</v>
      </c>
      <c r="E44" s="115">
        <v>0</v>
      </c>
      <c r="F44" s="115">
        <v>0</v>
      </c>
      <c r="G44" s="40" t="e">
        <f t="shared" si="0"/>
        <v>#DIV/0!</v>
      </c>
      <c r="H44" s="40" t="e">
        <f t="shared" si="1"/>
        <v>#DIV/0!</v>
      </c>
      <c r="I44" s="103"/>
    </row>
    <row r="45" spans="1:12" s="198" customFormat="1" ht="47.25" hidden="1">
      <c r="A45" s="99"/>
      <c r="B45" s="120" t="s">
        <v>403</v>
      </c>
      <c r="C45" s="115">
        <v>0</v>
      </c>
      <c r="D45" s="115">
        <v>0</v>
      </c>
      <c r="E45" s="115">
        <v>0</v>
      </c>
      <c r="F45" s="115">
        <v>1.4</v>
      </c>
      <c r="G45" s="40" t="e">
        <f t="shared" si="0"/>
        <v>#DIV/0!</v>
      </c>
      <c r="H45" s="40" t="e">
        <f t="shared" si="1"/>
        <v>#DIV/0!</v>
      </c>
      <c r="I45" s="105"/>
      <c r="J45" s="55"/>
      <c r="K45" s="55"/>
      <c r="L45" s="55"/>
    </row>
    <row r="46" spans="1:12" s="198" customFormat="1" ht="31.5" hidden="1">
      <c r="A46" s="99"/>
      <c r="B46" s="120" t="s">
        <v>404</v>
      </c>
      <c r="C46" s="115"/>
      <c r="D46" s="115">
        <v>0</v>
      </c>
      <c r="E46" s="115">
        <v>0</v>
      </c>
      <c r="F46" s="115">
        <v>0</v>
      </c>
      <c r="G46" s="40" t="e">
        <f t="shared" si="0"/>
        <v>#DIV/0!</v>
      </c>
      <c r="H46" s="40" t="e">
        <f t="shared" si="1"/>
        <v>#DIV/0!</v>
      </c>
      <c r="I46" s="103"/>
      <c r="J46" s="55"/>
      <c r="K46" s="55"/>
      <c r="L46" s="55"/>
    </row>
    <row r="47" spans="1:9" s="198" customFormat="1" ht="15.75">
      <c r="A47" s="99"/>
      <c r="B47" s="121" t="s">
        <v>338</v>
      </c>
      <c r="C47" s="90">
        <f>C48+C51+C56</f>
        <v>152462</v>
      </c>
      <c r="D47" s="90">
        <f>D48+D51+D56</f>
        <v>152462</v>
      </c>
      <c r="E47" s="90">
        <f>E48+E51+E56</f>
        <v>293149.3</v>
      </c>
      <c r="F47" s="90">
        <f>F48+F51+F56</f>
        <v>297291.7</v>
      </c>
      <c r="G47" s="40">
        <f>F47/D47*100</f>
        <v>194.9939657094883</v>
      </c>
      <c r="H47" s="40">
        <f t="shared" si="1"/>
        <v>101.41306835800053</v>
      </c>
      <c r="I47" s="103"/>
    </row>
    <row r="48" spans="1:9" s="198" customFormat="1" ht="16.5" customHeight="1">
      <c r="A48" s="99"/>
      <c r="B48" s="121" t="s">
        <v>405</v>
      </c>
      <c r="C48" s="90">
        <f>C50</f>
        <v>400</v>
      </c>
      <c r="D48" s="90">
        <f>D50</f>
        <v>400</v>
      </c>
      <c r="E48" s="90">
        <f>E50</f>
        <v>0</v>
      </c>
      <c r="F48" s="90">
        <f>F50</f>
        <v>1724.8</v>
      </c>
      <c r="G48" s="40">
        <f aca="true" t="shared" si="2" ref="G48:G80">F48/D48*100</f>
        <v>431.20000000000005</v>
      </c>
      <c r="H48" s="40"/>
      <c r="I48" s="103"/>
    </row>
    <row r="49" spans="1:9" s="198" customFormat="1" ht="63" hidden="1">
      <c r="A49" s="99"/>
      <c r="B49" s="120" t="s">
        <v>423</v>
      </c>
      <c r="C49" s="115"/>
      <c r="D49" s="115">
        <v>0</v>
      </c>
      <c r="E49" s="115">
        <v>0</v>
      </c>
      <c r="F49" s="115">
        <v>0</v>
      </c>
      <c r="G49" s="40" t="e">
        <f t="shared" si="2"/>
        <v>#DIV/0!</v>
      </c>
      <c r="H49" s="40" t="e">
        <f aca="true" t="shared" si="3" ref="H49:H80">F49/E49*100</f>
        <v>#DIV/0!</v>
      </c>
      <c r="I49" s="103"/>
    </row>
    <row r="50" spans="1:12" s="198" customFormat="1" ht="39.75" customHeight="1">
      <c r="A50" s="104">
        <v>211100</v>
      </c>
      <c r="B50" s="192" t="s">
        <v>406</v>
      </c>
      <c r="C50" s="115">
        <v>400</v>
      </c>
      <c r="D50" s="115">
        <v>400</v>
      </c>
      <c r="E50" s="115">
        <v>0</v>
      </c>
      <c r="F50" s="115">
        <v>1724.8</v>
      </c>
      <c r="G50" s="40">
        <f t="shared" si="2"/>
        <v>431.20000000000005</v>
      </c>
      <c r="H50" s="40"/>
      <c r="I50" s="127"/>
      <c r="J50" s="55"/>
      <c r="K50" s="55"/>
      <c r="L50" s="55"/>
    </row>
    <row r="51" spans="1:9" s="198" customFormat="1" ht="15.75">
      <c r="A51" s="104"/>
      <c r="B51" s="121" t="s">
        <v>407</v>
      </c>
      <c r="C51" s="90">
        <f>C52+C54</f>
        <v>60</v>
      </c>
      <c r="D51" s="90">
        <f>D52+D54</f>
        <v>60</v>
      </c>
      <c r="E51" s="90">
        <f>E52+E54</f>
        <v>0</v>
      </c>
      <c r="F51" s="90">
        <f>F52+F54</f>
        <v>265.5</v>
      </c>
      <c r="G51" s="40">
        <f t="shared" si="2"/>
        <v>442.5</v>
      </c>
      <c r="H51" s="40"/>
      <c r="I51" s="103"/>
    </row>
    <row r="52" spans="1:9" s="198" customFormat="1" ht="15.75">
      <c r="A52" s="104"/>
      <c r="B52" s="121" t="s">
        <v>415</v>
      </c>
      <c r="C52" s="90">
        <f>C53</f>
        <v>60</v>
      </c>
      <c r="D52" s="90">
        <f>D53</f>
        <v>60</v>
      </c>
      <c r="E52" s="90">
        <f>E53</f>
        <v>0</v>
      </c>
      <c r="F52" s="90">
        <f>F53</f>
        <v>252.5</v>
      </c>
      <c r="G52" s="40">
        <f t="shared" si="2"/>
        <v>420.8333333333333</v>
      </c>
      <c r="H52" s="40"/>
      <c r="I52" s="103"/>
    </row>
    <row r="53" spans="1:12" s="198" customFormat="1" ht="51.75" customHeight="1">
      <c r="A53" s="104">
        <v>240621</v>
      </c>
      <c r="B53" s="192" t="s">
        <v>408</v>
      </c>
      <c r="C53" s="115">
        <v>60</v>
      </c>
      <c r="D53" s="115">
        <v>60</v>
      </c>
      <c r="E53" s="115">
        <v>0</v>
      </c>
      <c r="F53" s="115">
        <v>252.5</v>
      </c>
      <c r="G53" s="40">
        <f t="shared" si="2"/>
        <v>420.8333333333333</v>
      </c>
      <c r="H53" s="40"/>
      <c r="I53" s="127"/>
      <c r="J53" s="55"/>
      <c r="K53" s="55"/>
      <c r="L53" s="55"/>
    </row>
    <row r="54" spans="1:9" s="198" customFormat="1" ht="25.5" customHeight="1">
      <c r="A54" s="99"/>
      <c r="B54" s="121" t="s">
        <v>409</v>
      </c>
      <c r="C54" s="90">
        <f>C55</f>
        <v>0</v>
      </c>
      <c r="D54" s="90">
        <f>D55</f>
        <v>0</v>
      </c>
      <c r="E54" s="90">
        <f>E55</f>
        <v>0</v>
      </c>
      <c r="F54" s="90">
        <f>F55</f>
        <v>13</v>
      </c>
      <c r="G54" s="40"/>
      <c r="H54" s="40"/>
      <c r="I54" s="103"/>
    </row>
    <row r="55" spans="1:12" s="198" customFormat="1" ht="63">
      <c r="A55" s="99"/>
      <c r="B55" s="192" t="s">
        <v>410</v>
      </c>
      <c r="C55" s="115">
        <v>0</v>
      </c>
      <c r="D55" s="115">
        <v>0</v>
      </c>
      <c r="E55" s="115">
        <v>0</v>
      </c>
      <c r="F55" s="115">
        <v>13</v>
      </c>
      <c r="G55" s="40"/>
      <c r="H55" s="40"/>
      <c r="I55" s="127"/>
      <c r="J55" s="55"/>
      <c r="K55" s="55"/>
      <c r="L55" s="55"/>
    </row>
    <row r="56" spans="1:9" s="198" customFormat="1" ht="15.75">
      <c r="A56" s="123">
        <v>250000</v>
      </c>
      <c r="B56" s="121" t="s">
        <v>411</v>
      </c>
      <c r="C56" s="90">
        <f>C57+C62</f>
        <v>152002</v>
      </c>
      <c r="D56" s="90">
        <f>D57+D62</f>
        <v>152002</v>
      </c>
      <c r="E56" s="90">
        <f>E57+E62</f>
        <v>293149.3</v>
      </c>
      <c r="F56" s="90">
        <f>F57+F62</f>
        <v>295301.4</v>
      </c>
      <c r="G56" s="40">
        <f t="shared" si="2"/>
        <v>194.27468059630797</v>
      </c>
      <c r="H56" s="40">
        <f t="shared" si="3"/>
        <v>100.73413103834805</v>
      </c>
      <c r="I56" s="103"/>
    </row>
    <row r="57" spans="1:11" s="198" customFormat="1" ht="31.5">
      <c r="A57" s="123">
        <v>250100</v>
      </c>
      <c r="B57" s="192" t="s">
        <v>412</v>
      </c>
      <c r="C57" s="115">
        <v>130387.5</v>
      </c>
      <c r="D57" s="115">
        <f>D58+D59+D60+D61</f>
        <v>130387.5</v>
      </c>
      <c r="E57" s="115">
        <f>E58+E59+E60+E61</f>
        <v>130333.9</v>
      </c>
      <c r="F57" s="115">
        <f>F58+F59+F60+F61</f>
        <v>131270.5</v>
      </c>
      <c r="G57" s="40">
        <f t="shared" si="2"/>
        <v>100.67721215607324</v>
      </c>
      <c r="H57" s="40">
        <f t="shared" si="3"/>
        <v>100.71861580141469</v>
      </c>
      <c r="I57" s="127"/>
      <c r="J57" s="127"/>
      <c r="K57" s="127"/>
    </row>
    <row r="58" spans="1:12" s="198" customFormat="1" ht="31.5" customHeight="1" hidden="1">
      <c r="A58" s="123">
        <v>250101</v>
      </c>
      <c r="B58" s="192" t="s">
        <v>440</v>
      </c>
      <c r="C58" s="115"/>
      <c r="D58" s="115">
        <v>89482.2</v>
      </c>
      <c r="E58" s="115">
        <v>91308.7</v>
      </c>
      <c r="F58" s="115">
        <v>90881.3</v>
      </c>
      <c r="G58" s="40">
        <f t="shared" si="2"/>
        <v>101.56355118671647</v>
      </c>
      <c r="H58" s="40">
        <f t="shared" si="3"/>
        <v>99.53191755002536</v>
      </c>
      <c r="I58" s="105"/>
      <c r="J58" s="55"/>
      <c r="K58" s="55"/>
      <c r="L58" s="55"/>
    </row>
    <row r="59" spans="1:12" s="198" customFormat="1" ht="31.5" hidden="1">
      <c r="A59" s="123">
        <v>250102</v>
      </c>
      <c r="B59" s="192" t="s">
        <v>419</v>
      </c>
      <c r="C59" s="115"/>
      <c r="D59" s="115">
        <v>34841.7</v>
      </c>
      <c r="E59" s="115">
        <v>33859.1</v>
      </c>
      <c r="F59" s="115">
        <v>35201</v>
      </c>
      <c r="G59" s="40">
        <f t="shared" si="2"/>
        <v>101.03123555968854</v>
      </c>
      <c r="H59" s="40">
        <f t="shared" si="3"/>
        <v>103.96318862580517</v>
      </c>
      <c r="I59" s="105"/>
      <c r="J59" s="55"/>
      <c r="K59" s="55"/>
      <c r="L59" s="55"/>
    </row>
    <row r="60" spans="1:12" s="198" customFormat="1" ht="15.75" hidden="1">
      <c r="A60" s="123">
        <v>250103</v>
      </c>
      <c r="B60" s="192" t="s">
        <v>413</v>
      </c>
      <c r="C60" s="115"/>
      <c r="D60" s="115">
        <v>5910.1</v>
      </c>
      <c r="E60" s="115">
        <v>4780.3</v>
      </c>
      <c r="F60" s="115">
        <v>4782.3</v>
      </c>
      <c r="G60" s="40">
        <f t="shared" si="2"/>
        <v>80.91741256493121</v>
      </c>
      <c r="H60" s="40">
        <f t="shared" si="3"/>
        <v>100.04183837834447</v>
      </c>
      <c r="I60" s="105"/>
      <c r="J60" s="55"/>
      <c r="K60" s="55"/>
      <c r="L60" s="55"/>
    </row>
    <row r="61" spans="1:12" s="198" customFormat="1" ht="31.5" hidden="1">
      <c r="A61" s="123">
        <v>250104</v>
      </c>
      <c r="B61" s="192" t="s">
        <v>420</v>
      </c>
      <c r="C61" s="115"/>
      <c r="D61" s="115">
        <v>153.5</v>
      </c>
      <c r="E61" s="115">
        <v>385.8</v>
      </c>
      <c r="F61" s="115">
        <v>405.9</v>
      </c>
      <c r="G61" s="40">
        <f t="shared" si="2"/>
        <v>264.4299674267101</v>
      </c>
      <c r="H61" s="40">
        <f t="shared" si="3"/>
        <v>105.2099533437014</v>
      </c>
      <c r="I61" s="105"/>
      <c r="J61" s="55"/>
      <c r="K61" s="55"/>
      <c r="L61" s="55"/>
    </row>
    <row r="62" spans="1:11" s="198" customFormat="1" ht="28.5" customHeight="1">
      <c r="A62" s="123">
        <v>250200</v>
      </c>
      <c r="B62" s="192" t="s">
        <v>414</v>
      </c>
      <c r="C62" s="115">
        <v>21614.5</v>
      </c>
      <c r="D62" s="115">
        <f>D63+D64</f>
        <v>21614.5</v>
      </c>
      <c r="E62" s="115">
        <f>E63+E64</f>
        <v>162815.4</v>
      </c>
      <c r="F62" s="115">
        <f>F63+F64</f>
        <v>164030.9</v>
      </c>
      <c r="G62" s="40">
        <f t="shared" si="2"/>
        <v>758.8928728399917</v>
      </c>
      <c r="H62" s="40">
        <f t="shared" si="3"/>
        <v>100.74655100193226</v>
      </c>
      <c r="I62" s="127"/>
      <c r="J62" s="127"/>
      <c r="K62" s="127"/>
    </row>
    <row r="63" spans="1:12" s="198" customFormat="1" ht="15.75" hidden="1">
      <c r="A63" s="123">
        <v>250201</v>
      </c>
      <c r="B63" s="120" t="s">
        <v>421</v>
      </c>
      <c r="C63" s="115"/>
      <c r="D63" s="115">
        <v>0</v>
      </c>
      <c r="E63" s="115">
        <v>99325.5</v>
      </c>
      <c r="F63" s="115">
        <v>99755.4</v>
      </c>
      <c r="G63" s="40" t="e">
        <f t="shared" si="2"/>
        <v>#DIV/0!</v>
      </c>
      <c r="H63" s="40">
        <f t="shared" si="3"/>
        <v>100.4328193666279</v>
      </c>
      <c r="I63" s="105"/>
      <c r="J63" s="55"/>
      <c r="K63" s="55"/>
      <c r="L63" s="55"/>
    </row>
    <row r="64" spans="1:12" s="198" customFormat="1" ht="78.75" hidden="1">
      <c r="A64" s="123">
        <v>250202</v>
      </c>
      <c r="B64" s="120" t="s">
        <v>422</v>
      </c>
      <c r="C64" s="115"/>
      <c r="D64" s="115">
        <v>21614.5</v>
      </c>
      <c r="E64" s="115">
        <v>63489.9</v>
      </c>
      <c r="F64" s="115">
        <v>64275.5</v>
      </c>
      <c r="G64" s="40">
        <f t="shared" si="2"/>
        <v>297.37213444678343</v>
      </c>
      <c r="H64" s="40">
        <f t="shared" si="3"/>
        <v>101.23736216311569</v>
      </c>
      <c r="I64" s="105"/>
      <c r="J64" s="55"/>
      <c r="K64" s="55"/>
      <c r="L64" s="55"/>
    </row>
    <row r="65" spans="1:9" s="198" customFormat="1" ht="47.25" customHeight="1" hidden="1">
      <c r="A65" s="123"/>
      <c r="B65" s="120" t="s">
        <v>441</v>
      </c>
      <c r="C65" s="115"/>
      <c r="D65" s="115">
        <v>0</v>
      </c>
      <c r="E65" s="115">
        <v>0</v>
      </c>
      <c r="F65" s="115">
        <v>0</v>
      </c>
      <c r="G65" s="40" t="e">
        <f t="shared" si="2"/>
        <v>#DIV/0!</v>
      </c>
      <c r="H65" s="40" t="e">
        <f t="shared" si="3"/>
        <v>#DIV/0!</v>
      </c>
      <c r="I65" s="103"/>
    </row>
    <row r="66" spans="1:9" s="198" customFormat="1" ht="18.75" customHeight="1">
      <c r="A66" s="123"/>
      <c r="B66" s="121" t="s">
        <v>89</v>
      </c>
      <c r="C66" s="90">
        <v>0</v>
      </c>
      <c r="D66" s="90">
        <v>0</v>
      </c>
      <c r="E66" s="90">
        <v>0</v>
      </c>
      <c r="F66" s="90">
        <f>F67</f>
        <v>64.2</v>
      </c>
      <c r="G66" s="40"/>
      <c r="H66" s="40"/>
      <c r="I66" s="103"/>
    </row>
    <row r="67" spans="1:9" s="198" customFormat="1" ht="18.75" customHeight="1">
      <c r="A67" s="123"/>
      <c r="B67" s="121" t="s">
        <v>90</v>
      </c>
      <c r="C67" s="90">
        <v>0</v>
      </c>
      <c r="D67" s="90">
        <v>0</v>
      </c>
      <c r="E67" s="90">
        <v>0</v>
      </c>
      <c r="F67" s="90">
        <f>F68</f>
        <v>64.2</v>
      </c>
      <c r="G67" s="40"/>
      <c r="H67" s="40"/>
      <c r="I67" s="103"/>
    </row>
    <row r="68" spans="1:12" s="198" customFormat="1" ht="73.5" customHeight="1">
      <c r="A68" s="123"/>
      <c r="B68" s="192" t="s">
        <v>91</v>
      </c>
      <c r="C68" s="115">
        <v>0</v>
      </c>
      <c r="D68" s="115">
        <v>0</v>
      </c>
      <c r="E68" s="115">
        <v>0</v>
      </c>
      <c r="F68" s="115">
        <v>64.2</v>
      </c>
      <c r="G68" s="40"/>
      <c r="H68" s="40"/>
      <c r="I68" s="103"/>
      <c r="J68" s="55"/>
      <c r="K68" s="55"/>
      <c r="L68" s="55"/>
    </row>
    <row r="69" spans="1:9" s="198" customFormat="1" ht="15.75">
      <c r="A69" s="123">
        <v>900101</v>
      </c>
      <c r="B69" s="121" t="s">
        <v>342</v>
      </c>
      <c r="C69" s="90">
        <f>C8+C47</f>
        <v>181292</v>
      </c>
      <c r="D69" s="90">
        <f>D8+D47+D66</f>
        <v>476492.6</v>
      </c>
      <c r="E69" s="90">
        <f>E8+E47+E66</f>
        <v>293149.3</v>
      </c>
      <c r="F69" s="90">
        <f>F8+F47+F66</f>
        <v>632293.2</v>
      </c>
      <c r="G69" s="40">
        <f t="shared" si="2"/>
        <v>132.6973808197651</v>
      </c>
      <c r="H69" s="40">
        <f t="shared" si="3"/>
        <v>215.68982085237795</v>
      </c>
      <c r="I69" s="103"/>
    </row>
    <row r="70" spans="1:9" s="198" customFormat="1" ht="15.75">
      <c r="A70" s="99"/>
      <c r="B70" s="121" t="s">
        <v>343</v>
      </c>
      <c r="C70" s="90">
        <f>C71</f>
        <v>548968.3</v>
      </c>
      <c r="D70" s="90">
        <f>D71</f>
        <v>558175.3</v>
      </c>
      <c r="E70" s="90">
        <f>E71</f>
        <v>0</v>
      </c>
      <c r="F70" s="90">
        <f>F71</f>
        <v>558175.3</v>
      </c>
      <c r="G70" s="40">
        <f t="shared" si="2"/>
        <v>100</v>
      </c>
      <c r="H70" s="40"/>
      <c r="I70" s="103"/>
    </row>
    <row r="71" spans="1:9" s="198" customFormat="1" ht="15.75">
      <c r="A71" s="99"/>
      <c r="B71" s="121" t="s">
        <v>344</v>
      </c>
      <c r="C71" s="90">
        <f>C74</f>
        <v>548968.3</v>
      </c>
      <c r="D71" s="90">
        <f>D74+D75</f>
        <v>558175.3</v>
      </c>
      <c r="E71" s="90">
        <f>E74+E75</f>
        <v>0</v>
      </c>
      <c r="F71" s="90">
        <f>F74+F75</f>
        <v>558175.3</v>
      </c>
      <c r="G71" s="40">
        <f t="shared" si="2"/>
        <v>100</v>
      </c>
      <c r="H71" s="40"/>
      <c r="I71" s="103"/>
    </row>
    <row r="72" spans="1:9" s="198" customFormat="1" ht="47.25" hidden="1">
      <c r="A72" s="99"/>
      <c r="B72" s="120" t="s">
        <v>13</v>
      </c>
      <c r="C72" s="115">
        <v>0</v>
      </c>
      <c r="D72" s="115">
        <v>0</v>
      </c>
      <c r="E72" s="115">
        <v>0</v>
      </c>
      <c r="F72" s="115">
        <v>0</v>
      </c>
      <c r="G72" s="40" t="e">
        <f t="shared" si="2"/>
        <v>#DIV/0!</v>
      </c>
      <c r="H72" s="40" t="e">
        <f t="shared" si="3"/>
        <v>#DIV/0!</v>
      </c>
      <c r="I72" s="103"/>
    </row>
    <row r="73" spans="1:9" s="198" customFormat="1" ht="78.75" hidden="1">
      <c r="A73" s="99"/>
      <c r="B73" s="120" t="s">
        <v>329</v>
      </c>
      <c r="C73" s="115">
        <v>0</v>
      </c>
      <c r="D73" s="115">
        <v>0</v>
      </c>
      <c r="E73" s="115">
        <v>0</v>
      </c>
      <c r="F73" s="115">
        <v>0</v>
      </c>
      <c r="G73" s="40" t="e">
        <f t="shared" si="2"/>
        <v>#DIV/0!</v>
      </c>
      <c r="H73" s="40" t="e">
        <f t="shared" si="3"/>
        <v>#DIV/0!</v>
      </c>
      <c r="I73" s="105"/>
    </row>
    <row r="74" spans="1:12" s="198" customFormat="1" ht="77.25" customHeight="1">
      <c r="A74" s="123">
        <v>410373</v>
      </c>
      <c r="B74" s="206" t="s">
        <v>27</v>
      </c>
      <c r="C74" s="115">
        <v>548968.3</v>
      </c>
      <c r="D74" s="115">
        <v>548968.3</v>
      </c>
      <c r="E74" s="115">
        <v>0</v>
      </c>
      <c r="F74" s="115">
        <v>548968.3</v>
      </c>
      <c r="G74" s="40">
        <f t="shared" si="2"/>
        <v>100</v>
      </c>
      <c r="H74" s="40"/>
      <c r="I74" s="127"/>
      <c r="J74" s="55"/>
      <c r="K74" s="55"/>
      <c r="L74" s="55"/>
    </row>
    <row r="75" spans="1:12" s="198" customFormat="1" ht="77.25" customHeight="1">
      <c r="A75" s="123"/>
      <c r="B75" s="206" t="s">
        <v>92</v>
      </c>
      <c r="C75" s="115">
        <v>0</v>
      </c>
      <c r="D75" s="115">
        <v>9207</v>
      </c>
      <c r="E75" s="115">
        <v>0</v>
      </c>
      <c r="F75" s="115">
        <v>9207</v>
      </c>
      <c r="G75" s="40">
        <f t="shared" si="2"/>
        <v>100</v>
      </c>
      <c r="H75" s="40"/>
      <c r="I75" s="127"/>
      <c r="J75" s="55"/>
      <c r="K75" s="55"/>
      <c r="L75" s="55"/>
    </row>
    <row r="76" spans="1:9" s="198" customFormat="1" ht="15.75">
      <c r="A76" s="123">
        <v>900102</v>
      </c>
      <c r="B76" s="121" t="s">
        <v>345</v>
      </c>
      <c r="C76" s="90">
        <f>C69+C70</f>
        <v>730260.3</v>
      </c>
      <c r="D76" s="90">
        <f>D69+D70</f>
        <v>1034667.9</v>
      </c>
      <c r="E76" s="90">
        <f>E69+E70</f>
        <v>293149.3</v>
      </c>
      <c r="F76" s="90">
        <f>F69+F70</f>
        <v>1190468.5</v>
      </c>
      <c r="G76" s="40">
        <f t="shared" si="2"/>
        <v>115.0580297310857</v>
      </c>
      <c r="H76" s="40">
        <f t="shared" si="3"/>
        <v>406.0963133802469</v>
      </c>
      <c r="I76" s="103"/>
    </row>
    <row r="77" spans="1:12" s="198" customFormat="1" ht="31.5">
      <c r="A77" s="123">
        <v>410534</v>
      </c>
      <c r="B77" s="192" t="s">
        <v>364</v>
      </c>
      <c r="C77" s="115">
        <v>0</v>
      </c>
      <c r="D77" s="115">
        <v>16267.5</v>
      </c>
      <c r="E77" s="115">
        <v>0</v>
      </c>
      <c r="F77" s="115">
        <v>16078.6</v>
      </c>
      <c r="G77" s="40">
        <f t="shared" si="2"/>
        <v>98.83878899646534</v>
      </c>
      <c r="H77" s="40"/>
      <c r="I77" s="127"/>
      <c r="J77" s="55"/>
      <c r="K77" s="55"/>
      <c r="L77" s="55"/>
    </row>
    <row r="78" spans="1:12" s="198" customFormat="1" ht="39.75" customHeight="1">
      <c r="A78" s="123">
        <v>410537</v>
      </c>
      <c r="B78" s="192" t="s">
        <v>330</v>
      </c>
      <c r="C78" s="115">
        <v>0</v>
      </c>
      <c r="D78" s="115">
        <v>42008.1</v>
      </c>
      <c r="E78" s="115">
        <v>0</v>
      </c>
      <c r="F78" s="115">
        <v>40372.4</v>
      </c>
      <c r="G78" s="40">
        <f t="shared" si="2"/>
        <v>96.10622713238638</v>
      </c>
      <c r="H78" s="40"/>
      <c r="I78" s="127"/>
      <c r="J78" s="55"/>
      <c r="K78" s="55"/>
      <c r="L78" s="55"/>
    </row>
    <row r="79" spans="1:12" s="198" customFormat="1" ht="21" customHeight="1">
      <c r="A79" s="123">
        <v>410539</v>
      </c>
      <c r="B79" s="192" t="s">
        <v>165</v>
      </c>
      <c r="C79" s="115">
        <v>0</v>
      </c>
      <c r="D79" s="115">
        <v>43925.4</v>
      </c>
      <c r="E79" s="115">
        <v>0</v>
      </c>
      <c r="F79" s="115">
        <v>43923.9</v>
      </c>
      <c r="G79" s="40">
        <f t="shared" si="2"/>
        <v>99.99658511931592</v>
      </c>
      <c r="H79" s="40"/>
      <c r="I79" s="127"/>
      <c r="J79" s="55"/>
      <c r="K79" s="55"/>
      <c r="L79" s="55"/>
    </row>
    <row r="80" spans="1:9" s="198" customFormat="1" ht="15.75">
      <c r="A80" s="123">
        <v>900103</v>
      </c>
      <c r="B80" s="121" t="s">
        <v>346</v>
      </c>
      <c r="C80" s="90">
        <f>C76+C77+C78+C79</f>
        <v>730260.3</v>
      </c>
      <c r="D80" s="90">
        <f>D76+D77+D78+D79</f>
        <v>1136868.9</v>
      </c>
      <c r="E80" s="90">
        <f>E76+E77+E78+E79</f>
        <v>293149.3</v>
      </c>
      <c r="F80" s="90">
        <f>F76+F77+F78+F79</f>
        <v>1290843.4</v>
      </c>
      <c r="G80" s="40">
        <f t="shared" si="2"/>
        <v>113.54373402245412</v>
      </c>
      <c r="H80" s="40">
        <f t="shared" si="3"/>
        <v>440.3365111224894</v>
      </c>
      <c r="I80" s="103"/>
    </row>
    <row r="81" s="202" customFormat="1" ht="14.25">
      <c r="A81" s="5"/>
    </row>
    <row r="83" spans="4:7" ht="12.75">
      <c r="D83" s="211"/>
      <c r="E83" s="212"/>
      <c r="F83" s="212"/>
      <c r="G83" s="203"/>
    </row>
    <row r="84" spans="4:7" ht="12.75">
      <c r="D84" s="204"/>
      <c r="E84" s="204"/>
      <c r="F84" s="204"/>
      <c r="G84" s="204"/>
    </row>
    <row r="85" spans="4:7" ht="12.75">
      <c r="D85" s="204"/>
      <c r="E85" s="204"/>
      <c r="F85" s="204"/>
      <c r="G85" s="204"/>
    </row>
    <row r="86" spans="4:7" ht="15.75">
      <c r="D86" s="126"/>
      <c r="E86" s="126"/>
      <c r="F86" s="126"/>
      <c r="G86" s="204"/>
    </row>
    <row r="87" spans="4:7" ht="12.75">
      <c r="D87" s="204"/>
      <c r="E87" s="204"/>
      <c r="F87" s="204"/>
      <c r="G87" s="204"/>
    </row>
  </sheetData>
  <sheetProtection/>
  <mergeCells count="11">
    <mergeCell ref="I5:I6"/>
    <mergeCell ref="A1:H1"/>
    <mergeCell ref="A2:H2"/>
    <mergeCell ref="A3:H3"/>
    <mergeCell ref="A5:A6"/>
    <mergeCell ref="B5:B6"/>
    <mergeCell ref="C5:C6"/>
    <mergeCell ref="D5:D6"/>
    <mergeCell ref="E5:E6"/>
    <mergeCell ref="F5:F6"/>
    <mergeCell ref="G5:H5"/>
  </mergeCells>
  <printOptions horizontalCentered="1"/>
  <pageMargins left="0.4330708661417323" right="0.2755905511811024" top="0.2755905511811024" bottom="0.1968503937007874" header="0" footer="0"/>
  <pageSetup fitToHeight="2" fitToWidth="1" horizontalDpi="600" verticalDpi="600" orientation="portrait" paperSize="9" scale="62" r:id="rId1"/>
  <rowBreaks count="1" manualBreakCount="1">
    <brk id="4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77"/>
  <sheetViews>
    <sheetView zoomScale="75" zoomScaleNormal="75" zoomScaleSheetLayoutView="70" zoomScalePageLayoutView="0" workbookViewId="0" topLeftCell="A1">
      <pane xSplit="3" ySplit="6" topLeftCell="D124" activePane="bottomRight" state="frozen"/>
      <selection pane="topLeft" activeCell="A1" sqref="A1"/>
      <selection pane="topRight" activeCell="A1" sqref="A1"/>
      <selection pane="bottomLeft" activeCell="A7" sqref="A7"/>
      <selection pane="bottomRight" activeCell="F151" sqref="F149:F151"/>
    </sheetView>
  </sheetViews>
  <sheetFormatPr defaultColWidth="9.125" defaultRowHeight="12.75"/>
  <cols>
    <col min="1" max="1" width="13.125" style="0" hidden="1" customWidth="1"/>
    <col min="2" max="2" width="10.25390625" style="59" hidden="1" customWidth="1"/>
    <col min="3" max="3" width="55.75390625" style="0" customWidth="1"/>
    <col min="4" max="4" width="15.00390625" style="27" customWidth="1"/>
    <col min="5" max="5" width="15.25390625" style="0" customWidth="1"/>
    <col min="6" max="6" width="18.375" style="0" customWidth="1"/>
    <col min="7" max="7" width="17.125" style="0" customWidth="1"/>
    <col min="8" max="8" width="16.75390625" style="0" customWidth="1"/>
    <col min="9" max="9" width="17.375" style="0" customWidth="1"/>
    <col min="10" max="10" width="18.00390625" style="0" customWidth="1"/>
    <col min="11" max="11" width="15.25390625" style="0" customWidth="1"/>
    <col min="12" max="12" width="11.75390625" style="0" bestFit="1" customWidth="1"/>
  </cols>
  <sheetData>
    <row r="1" ht="14.25">
      <c r="H1" s="41" t="s">
        <v>358</v>
      </c>
    </row>
    <row r="2" spans="3:8" ht="19.5">
      <c r="C2" s="225" t="s">
        <v>323</v>
      </c>
      <c r="D2" s="225"/>
      <c r="E2" s="225"/>
      <c r="F2" s="225"/>
      <c r="G2" s="225"/>
      <c r="H2" s="225"/>
    </row>
    <row r="3" spans="3:8" ht="19.5">
      <c r="C3" s="225" t="s">
        <v>350</v>
      </c>
      <c r="D3" s="225"/>
      <c r="E3" s="225"/>
      <c r="F3" s="225"/>
      <c r="G3" s="225"/>
      <c r="H3" s="225"/>
    </row>
    <row r="4" spans="3:8" ht="15" customHeight="1">
      <c r="C4" s="1"/>
      <c r="D4" s="1"/>
      <c r="E4" s="1"/>
      <c r="F4" s="1"/>
      <c r="G4" s="1"/>
      <c r="H4" s="36" t="s">
        <v>442</v>
      </c>
    </row>
    <row r="5" spans="3:8" ht="26.25" customHeight="1">
      <c r="C5" s="228" t="s">
        <v>332</v>
      </c>
      <c r="D5" s="228" t="s">
        <v>303</v>
      </c>
      <c r="E5" s="228" t="s">
        <v>304</v>
      </c>
      <c r="F5" s="228" t="s">
        <v>478</v>
      </c>
      <c r="G5" s="226" t="s">
        <v>333</v>
      </c>
      <c r="H5" s="227"/>
    </row>
    <row r="6" spans="3:8" ht="45.75" customHeight="1">
      <c r="C6" s="229"/>
      <c r="D6" s="229"/>
      <c r="E6" s="229"/>
      <c r="F6" s="229"/>
      <c r="G6" s="193" t="s">
        <v>161</v>
      </c>
      <c r="H6" s="193" t="s">
        <v>162</v>
      </c>
    </row>
    <row r="7" spans="3:8" ht="14.25"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</row>
    <row r="8" spans="2:11" ht="15.75">
      <c r="B8" s="59" t="s">
        <v>2</v>
      </c>
      <c r="C8" s="2" t="s">
        <v>351</v>
      </c>
      <c r="D8" s="30">
        <f>D9+D10</f>
        <v>34792.799999999996</v>
      </c>
      <c r="E8" s="30">
        <f>E9+E10</f>
        <v>37443.399999999994</v>
      </c>
      <c r="F8" s="30">
        <f>F9+F10</f>
        <v>36181.9</v>
      </c>
      <c r="G8" s="32">
        <f aca="true" t="shared" si="0" ref="G8:G71">F8/D8*100</f>
        <v>103.99249269963902</v>
      </c>
      <c r="H8" s="32">
        <f aca="true" t="shared" si="1" ref="H8:H71">F8/E8*100</f>
        <v>96.63091492759742</v>
      </c>
      <c r="J8" s="3"/>
      <c r="K8" s="3"/>
    </row>
    <row r="9" spans="2:8" ht="60">
      <c r="B9" s="59" t="s">
        <v>28</v>
      </c>
      <c r="C9" s="76" t="s">
        <v>482</v>
      </c>
      <c r="D9" s="33">
        <v>30949.6</v>
      </c>
      <c r="E9" s="69">
        <v>33640.2</v>
      </c>
      <c r="F9" s="69">
        <v>32855</v>
      </c>
      <c r="G9" s="34">
        <f t="shared" si="0"/>
        <v>106.15646082663429</v>
      </c>
      <c r="H9" s="34">
        <f t="shared" si="1"/>
        <v>97.66588783657649</v>
      </c>
    </row>
    <row r="10" spans="2:8" ht="15.75">
      <c r="B10" s="59" t="s">
        <v>29</v>
      </c>
      <c r="C10" s="76" t="s">
        <v>84</v>
      </c>
      <c r="D10" s="35">
        <v>3843.2</v>
      </c>
      <c r="E10" s="113">
        <v>3803.2</v>
      </c>
      <c r="F10" s="113">
        <v>3326.9</v>
      </c>
      <c r="G10" s="34">
        <f t="shared" si="0"/>
        <v>86.56588259783514</v>
      </c>
      <c r="H10" s="34">
        <f t="shared" si="1"/>
        <v>87.47633571729071</v>
      </c>
    </row>
    <row r="11" spans="2:11" ht="15.75">
      <c r="B11" s="59" t="s">
        <v>3</v>
      </c>
      <c r="C11" s="6" t="s">
        <v>352</v>
      </c>
      <c r="D11" s="31">
        <f>SUM(D12:D19)</f>
        <v>794353.6000000001</v>
      </c>
      <c r="E11" s="82">
        <f>SUM(E12:E19)</f>
        <v>832728.3</v>
      </c>
      <c r="F11" s="82">
        <f>SUM(F12:F19)</f>
        <v>813372.7</v>
      </c>
      <c r="G11" s="32">
        <f t="shared" si="0"/>
        <v>102.39428637322219</v>
      </c>
      <c r="H11" s="32">
        <f t="shared" si="1"/>
        <v>97.67564042197195</v>
      </c>
      <c r="I11" s="8"/>
      <c r="J11" s="24"/>
      <c r="K11" s="21"/>
    </row>
    <row r="12" spans="2:11" ht="60">
      <c r="B12" s="59" t="s">
        <v>483</v>
      </c>
      <c r="C12" s="76" t="s">
        <v>85</v>
      </c>
      <c r="D12" s="33">
        <v>97615.4</v>
      </c>
      <c r="E12" s="113">
        <v>101287.3</v>
      </c>
      <c r="F12" s="89">
        <v>99469</v>
      </c>
      <c r="G12" s="34">
        <f t="shared" si="0"/>
        <v>101.89888070939628</v>
      </c>
      <c r="H12" s="34">
        <f t="shared" si="1"/>
        <v>98.20480948746783</v>
      </c>
      <c r="J12" s="23"/>
      <c r="K12" s="21"/>
    </row>
    <row r="13" spans="2:11" ht="90">
      <c r="B13" s="59" t="s">
        <v>30</v>
      </c>
      <c r="C13" s="76" t="s">
        <v>86</v>
      </c>
      <c r="D13" s="33">
        <v>113663.7</v>
      </c>
      <c r="E13" s="113">
        <v>118225.9</v>
      </c>
      <c r="F13" s="89">
        <v>113385.1</v>
      </c>
      <c r="G13" s="34">
        <f t="shared" si="0"/>
        <v>99.75489096342984</v>
      </c>
      <c r="H13" s="34">
        <f t="shared" si="1"/>
        <v>95.90546572282386</v>
      </c>
      <c r="J13" s="23"/>
      <c r="K13" s="21"/>
    </row>
    <row r="14" spans="2:11" ht="30">
      <c r="B14" s="59" t="s">
        <v>484</v>
      </c>
      <c r="C14" s="76" t="s">
        <v>87</v>
      </c>
      <c r="D14" s="33">
        <v>14820.1</v>
      </c>
      <c r="E14" s="113">
        <v>14820.1</v>
      </c>
      <c r="F14" s="69">
        <v>13742.6</v>
      </c>
      <c r="G14" s="34">
        <f t="shared" si="0"/>
        <v>92.72946876201915</v>
      </c>
      <c r="H14" s="34">
        <f t="shared" si="1"/>
        <v>92.72946876201915</v>
      </c>
      <c r="J14" s="23"/>
      <c r="K14" s="21"/>
    </row>
    <row r="15" spans="2:11" s="61" customFormat="1" ht="30">
      <c r="B15" s="111" t="s">
        <v>31</v>
      </c>
      <c r="C15" s="76" t="s">
        <v>88</v>
      </c>
      <c r="D15" s="69">
        <v>325194.3</v>
      </c>
      <c r="E15" s="69">
        <v>341697</v>
      </c>
      <c r="F15" s="89">
        <v>337985.8</v>
      </c>
      <c r="G15" s="34">
        <f t="shared" si="0"/>
        <v>103.93349452927066</v>
      </c>
      <c r="H15" s="34">
        <f t="shared" si="1"/>
        <v>98.91389154718946</v>
      </c>
      <c r="J15" s="106"/>
      <c r="K15" s="107"/>
    </row>
    <row r="16" spans="2:11" ht="30">
      <c r="B16" s="59" t="s">
        <v>485</v>
      </c>
      <c r="C16" s="108" t="s">
        <v>94</v>
      </c>
      <c r="D16" s="109">
        <v>228312.8</v>
      </c>
      <c r="E16" s="184">
        <v>212564.2</v>
      </c>
      <c r="F16" s="185">
        <v>206730.5</v>
      </c>
      <c r="G16" s="34">
        <f t="shared" si="0"/>
        <v>90.54704773451161</v>
      </c>
      <c r="H16" s="34">
        <f t="shared" si="1"/>
        <v>97.25555855595627</v>
      </c>
      <c r="J16" s="20"/>
      <c r="K16" s="21"/>
    </row>
    <row r="17" spans="2:11" ht="45" customHeight="1" hidden="1">
      <c r="B17" s="59" t="s">
        <v>32</v>
      </c>
      <c r="C17" s="108" t="s">
        <v>95</v>
      </c>
      <c r="D17" s="109">
        <v>0</v>
      </c>
      <c r="E17" s="184"/>
      <c r="F17" s="185"/>
      <c r="G17" s="34"/>
      <c r="H17" s="34" t="e">
        <f t="shared" si="1"/>
        <v>#DIV/0!</v>
      </c>
      <c r="J17" s="20"/>
      <c r="K17" s="21"/>
    </row>
    <row r="18" spans="2:11" ht="30">
      <c r="B18" s="59" t="s">
        <v>486</v>
      </c>
      <c r="C18" s="76" t="s">
        <v>96</v>
      </c>
      <c r="D18" s="33">
        <v>5699</v>
      </c>
      <c r="E18" s="113">
        <v>22784.5</v>
      </c>
      <c r="F18" s="89">
        <v>22220.1</v>
      </c>
      <c r="G18" s="34">
        <f t="shared" si="0"/>
        <v>389.89471837164416</v>
      </c>
      <c r="H18" s="34">
        <f t="shared" si="1"/>
        <v>97.52287739472008</v>
      </c>
      <c r="J18" s="24"/>
      <c r="K18" s="21"/>
    </row>
    <row r="19" spans="2:11" ht="15.75">
      <c r="B19" s="59" t="s">
        <v>33</v>
      </c>
      <c r="C19" s="76" t="s">
        <v>97</v>
      </c>
      <c r="D19" s="33">
        <f>D20+D21</f>
        <v>9048.3</v>
      </c>
      <c r="E19" s="69">
        <f>E20+E21</f>
        <v>21349.3</v>
      </c>
      <c r="F19" s="69">
        <f>F20+F21</f>
        <v>19839.6</v>
      </c>
      <c r="G19" s="34">
        <f t="shared" si="0"/>
        <v>219.26328702629223</v>
      </c>
      <c r="H19" s="34">
        <f t="shared" si="1"/>
        <v>92.92857377056859</v>
      </c>
      <c r="J19" s="24"/>
      <c r="K19" s="21"/>
    </row>
    <row r="20" spans="2:11" ht="15.75">
      <c r="B20" s="59" t="s">
        <v>34</v>
      </c>
      <c r="C20" s="79" t="s">
        <v>98</v>
      </c>
      <c r="D20" s="33">
        <v>9048.3</v>
      </c>
      <c r="E20" s="113">
        <v>9058.3</v>
      </c>
      <c r="F20" s="89">
        <v>8592.8</v>
      </c>
      <c r="G20" s="34">
        <f t="shared" si="0"/>
        <v>94.96590519766144</v>
      </c>
      <c r="H20" s="34">
        <f t="shared" si="1"/>
        <v>94.86106664605941</v>
      </c>
      <c r="J20" s="24"/>
      <c r="K20" s="21"/>
    </row>
    <row r="21" spans="2:11" ht="15.75">
      <c r="B21" s="59" t="s">
        <v>167</v>
      </c>
      <c r="C21" s="79" t="s">
        <v>168</v>
      </c>
      <c r="D21" s="35"/>
      <c r="E21" s="113">
        <v>12291</v>
      </c>
      <c r="F21" s="186">
        <v>11246.8</v>
      </c>
      <c r="G21" s="34"/>
      <c r="H21" s="34">
        <f t="shared" si="1"/>
        <v>91.50435277845578</v>
      </c>
      <c r="J21" s="24"/>
      <c r="K21" s="21"/>
    </row>
    <row r="22" spans="2:11" ht="15.75">
      <c r="B22" s="59" t="s">
        <v>4</v>
      </c>
      <c r="C22" s="6" t="s">
        <v>353</v>
      </c>
      <c r="D22" s="31">
        <f>D23+D24+D25+D26+D27+D28+D29+D30+D31+D32+D35</f>
        <v>1387085</v>
      </c>
      <c r="E22" s="82">
        <f>E23+E24+E25+E26+E27+E28+E29+E30+E31+E32+E35</f>
        <v>1458875.3</v>
      </c>
      <c r="F22" s="82">
        <f>F23+F24+F25+F26+F27+F28+F29+F30+F31+F32+F35</f>
        <v>1408988.2</v>
      </c>
      <c r="G22" s="32">
        <f t="shared" si="0"/>
        <v>101.57908131080646</v>
      </c>
      <c r="H22" s="32">
        <f t="shared" si="1"/>
        <v>96.58044111103943</v>
      </c>
      <c r="I22" s="9"/>
      <c r="K22" s="10"/>
    </row>
    <row r="23" spans="2:11" ht="30">
      <c r="B23" s="59" t="s">
        <v>488</v>
      </c>
      <c r="C23" s="76" t="s">
        <v>487</v>
      </c>
      <c r="D23" s="33">
        <v>396992.1</v>
      </c>
      <c r="E23" s="113">
        <v>388774</v>
      </c>
      <c r="F23" s="89">
        <v>382817.5</v>
      </c>
      <c r="G23" s="34">
        <f t="shared" si="0"/>
        <v>96.4295007381759</v>
      </c>
      <c r="H23" s="34">
        <f t="shared" si="1"/>
        <v>98.46787593820574</v>
      </c>
      <c r="I23" s="9"/>
      <c r="K23" s="10"/>
    </row>
    <row r="24" spans="2:11" ht="15.75">
      <c r="B24" s="59" t="s">
        <v>35</v>
      </c>
      <c r="C24" s="76" t="s">
        <v>99</v>
      </c>
      <c r="D24" s="33">
        <v>378148.4</v>
      </c>
      <c r="E24" s="113">
        <v>381489.6</v>
      </c>
      <c r="F24" s="89">
        <v>378149.3</v>
      </c>
      <c r="G24" s="34">
        <f t="shared" si="0"/>
        <v>100.00023800180034</v>
      </c>
      <c r="H24" s="34">
        <f t="shared" si="1"/>
        <v>99.12440601264097</v>
      </c>
      <c r="I24" s="9"/>
      <c r="K24" s="10"/>
    </row>
    <row r="25" spans="2:11" ht="15.75">
      <c r="B25" s="59" t="s">
        <v>36</v>
      </c>
      <c r="C25" s="77" t="s">
        <v>100</v>
      </c>
      <c r="D25" s="33">
        <v>61989.8</v>
      </c>
      <c r="E25" s="113">
        <v>62501</v>
      </c>
      <c r="F25" s="89">
        <v>62466.6</v>
      </c>
      <c r="G25" s="34">
        <f t="shared" si="0"/>
        <v>100.76915879709243</v>
      </c>
      <c r="H25" s="34">
        <f t="shared" si="1"/>
        <v>99.94496088062591</v>
      </c>
      <c r="I25" s="9"/>
      <c r="K25" s="10"/>
    </row>
    <row r="26" spans="2:11" ht="30">
      <c r="B26" s="59" t="s">
        <v>37</v>
      </c>
      <c r="C26" s="77" t="s">
        <v>490</v>
      </c>
      <c r="D26" s="33">
        <v>40697.1</v>
      </c>
      <c r="E26" s="113">
        <v>40567.5</v>
      </c>
      <c r="F26" s="89">
        <v>40358.7</v>
      </c>
      <c r="G26" s="34">
        <f t="shared" si="0"/>
        <v>99.16849112098896</v>
      </c>
      <c r="H26" s="34">
        <f t="shared" si="1"/>
        <v>99.48530227398778</v>
      </c>
      <c r="I26" s="9"/>
      <c r="K26" s="10"/>
    </row>
    <row r="27" spans="2:11" ht="15.75">
      <c r="B27" s="59" t="s">
        <v>38</v>
      </c>
      <c r="C27" s="77" t="s">
        <v>492</v>
      </c>
      <c r="D27" s="33">
        <v>26982.7</v>
      </c>
      <c r="E27" s="113">
        <v>26982.7</v>
      </c>
      <c r="F27" s="89">
        <v>25430.4</v>
      </c>
      <c r="G27" s="34">
        <f t="shared" si="0"/>
        <v>94.24705459424003</v>
      </c>
      <c r="H27" s="34">
        <f t="shared" si="1"/>
        <v>94.24705459424003</v>
      </c>
      <c r="I27" s="9"/>
      <c r="K27" s="10"/>
    </row>
    <row r="28" spans="2:11" ht="15.75">
      <c r="B28" s="59" t="s">
        <v>489</v>
      </c>
      <c r="C28" s="76" t="s">
        <v>101</v>
      </c>
      <c r="D28" s="33">
        <v>311993.6</v>
      </c>
      <c r="E28" s="113">
        <v>316740.8</v>
      </c>
      <c r="F28" s="89">
        <v>316181.5</v>
      </c>
      <c r="G28" s="34">
        <f t="shared" si="0"/>
        <v>101.34230317544977</v>
      </c>
      <c r="H28" s="34">
        <f t="shared" si="1"/>
        <v>99.82342028560893</v>
      </c>
      <c r="I28" s="9"/>
      <c r="K28" s="10"/>
    </row>
    <row r="29" spans="2:11" ht="27.75" customHeight="1">
      <c r="B29" s="59" t="s">
        <v>491</v>
      </c>
      <c r="C29" s="76" t="s">
        <v>493</v>
      </c>
      <c r="D29" s="33">
        <v>14236.2</v>
      </c>
      <c r="E29" s="113">
        <v>14615.3</v>
      </c>
      <c r="F29" s="89">
        <v>14553</v>
      </c>
      <c r="G29" s="34">
        <f t="shared" si="0"/>
        <v>102.22531293463142</v>
      </c>
      <c r="H29" s="34">
        <f t="shared" si="1"/>
        <v>99.57373437425164</v>
      </c>
      <c r="I29" s="9"/>
      <c r="K29" s="10"/>
    </row>
    <row r="30" spans="2:11" ht="30">
      <c r="B30" s="59" t="s">
        <v>39</v>
      </c>
      <c r="C30" s="76" t="s">
        <v>495</v>
      </c>
      <c r="D30" s="33">
        <v>1050.5</v>
      </c>
      <c r="E30" s="113">
        <v>1054</v>
      </c>
      <c r="F30" s="89">
        <v>986.9</v>
      </c>
      <c r="G30" s="34">
        <f t="shared" si="0"/>
        <v>93.94574012375058</v>
      </c>
      <c r="H30" s="34">
        <f t="shared" si="1"/>
        <v>93.63377609108159</v>
      </c>
      <c r="I30" s="9"/>
      <c r="K30" s="10"/>
    </row>
    <row r="31" spans="2:11" ht="30" customHeight="1">
      <c r="B31" s="59" t="s">
        <v>494</v>
      </c>
      <c r="C31" s="76" t="s">
        <v>496</v>
      </c>
      <c r="D31" s="33">
        <v>11267.6</v>
      </c>
      <c r="E31" s="113">
        <v>11287.6</v>
      </c>
      <c r="F31" s="89">
        <v>11224.5</v>
      </c>
      <c r="G31" s="34">
        <f t="shared" si="0"/>
        <v>99.61748730874365</v>
      </c>
      <c r="H31" s="34">
        <f t="shared" si="1"/>
        <v>99.44097948190935</v>
      </c>
      <c r="I31" s="9"/>
      <c r="K31" s="10"/>
    </row>
    <row r="32" spans="2:11" ht="29.25" customHeight="1">
      <c r="B32" s="59" t="s">
        <v>157</v>
      </c>
      <c r="C32" s="76" t="s">
        <v>159</v>
      </c>
      <c r="D32" s="33">
        <f>D34+D33</f>
        <v>32267.4</v>
      </c>
      <c r="E32" s="69">
        <f>E34+E33</f>
        <v>800</v>
      </c>
      <c r="F32" s="69">
        <f>F34+F33</f>
        <v>0</v>
      </c>
      <c r="G32" s="34">
        <f t="shared" si="0"/>
        <v>0</v>
      </c>
      <c r="H32" s="34">
        <f t="shared" si="1"/>
        <v>0</v>
      </c>
      <c r="I32" s="9"/>
      <c r="K32" s="10"/>
    </row>
    <row r="33" spans="2:11" ht="30">
      <c r="B33" s="59" t="s">
        <v>306</v>
      </c>
      <c r="C33" s="79" t="s">
        <v>307</v>
      </c>
      <c r="D33" s="33">
        <v>0</v>
      </c>
      <c r="E33" s="113">
        <v>800</v>
      </c>
      <c r="F33" s="69">
        <v>0</v>
      </c>
      <c r="G33" s="34" t="e">
        <f t="shared" si="0"/>
        <v>#DIV/0!</v>
      </c>
      <c r="H33" s="34">
        <f t="shared" si="1"/>
        <v>0</v>
      </c>
      <c r="I33" s="9"/>
      <c r="K33" s="10"/>
    </row>
    <row r="34" spans="2:11" ht="33.75" customHeight="1">
      <c r="B34" s="59" t="s">
        <v>158</v>
      </c>
      <c r="C34" s="79" t="s">
        <v>160</v>
      </c>
      <c r="D34" s="33">
        <v>32267.4</v>
      </c>
      <c r="E34" s="113">
        <v>0</v>
      </c>
      <c r="F34" s="89">
        <v>0</v>
      </c>
      <c r="G34" s="34">
        <f t="shared" si="0"/>
        <v>0</v>
      </c>
      <c r="H34" s="34" t="e">
        <f t="shared" si="1"/>
        <v>#DIV/0!</v>
      </c>
      <c r="I34" s="9"/>
      <c r="K34" s="10"/>
    </row>
    <row r="35" spans="2:11" ht="15.75">
      <c r="B35" s="59" t="s">
        <v>40</v>
      </c>
      <c r="C35" s="76" t="s">
        <v>102</v>
      </c>
      <c r="D35" s="33">
        <f>D36+D37</f>
        <v>111459.6</v>
      </c>
      <c r="E35" s="69">
        <f>E36+E37</f>
        <v>214062.8</v>
      </c>
      <c r="F35" s="69">
        <f>F36+F37</f>
        <v>176819.8</v>
      </c>
      <c r="G35" s="34">
        <f t="shared" si="0"/>
        <v>158.64026068638321</v>
      </c>
      <c r="H35" s="34">
        <f t="shared" si="1"/>
        <v>82.60183460180845</v>
      </c>
      <c r="I35" s="9"/>
      <c r="K35" s="10"/>
    </row>
    <row r="36" spans="2:11" ht="30">
      <c r="B36" s="59" t="s">
        <v>41</v>
      </c>
      <c r="C36" s="79" t="s">
        <v>103</v>
      </c>
      <c r="D36" s="33">
        <v>42892.9</v>
      </c>
      <c r="E36" s="113">
        <v>42881.4</v>
      </c>
      <c r="F36" s="89">
        <v>42084.8</v>
      </c>
      <c r="G36" s="34">
        <f t="shared" si="0"/>
        <v>98.11600521298396</v>
      </c>
      <c r="H36" s="34">
        <f t="shared" si="1"/>
        <v>98.1423181146138</v>
      </c>
      <c r="I36" s="9"/>
      <c r="K36" s="10"/>
    </row>
    <row r="37" spans="2:11" ht="15.75">
      <c r="B37" s="59" t="s">
        <v>42</v>
      </c>
      <c r="C37" s="79" t="s">
        <v>104</v>
      </c>
      <c r="D37" s="33">
        <v>68566.7</v>
      </c>
      <c r="E37" s="69">
        <v>171181.4</v>
      </c>
      <c r="F37" s="69">
        <v>134735</v>
      </c>
      <c r="G37" s="34">
        <f t="shared" si="0"/>
        <v>196.502092123436</v>
      </c>
      <c r="H37" s="34">
        <f t="shared" si="1"/>
        <v>78.70890178489019</v>
      </c>
      <c r="I37" s="9"/>
      <c r="K37" s="10"/>
    </row>
    <row r="38" spans="2:11" ht="15.75">
      <c r="B38" s="59" t="s">
        <v>5</v>
      </c>
      <c r="C38" s="6" t="s">
        <v>354</v>
      </c>
      <c r="D38" s="31">
        <f>D41+D42+D43+D46+D49+D53+D57+D59+D62+D63+D39</f>
        <v>244127.8</v>
      </c>
      <c r="E38" s="82">
        <f>E41+E42+E43+E46+E49+E53+E57+E59+E62+E63+E39+E56</f>
        <v>395219.39999999997</v>
      </c>
      <c r="F38" s="82">
        <f>F41+F42+F43+F46+F49+F53+F57+F59+F62+F63+F39+F56</f>
        <v>393096.3</v>
      </c>
      <c r="G38" s="32">
        <f t="shared" si="0"/>
        <v>161.0207030907582</v>
      </c>
      <c r="H38" s="32">
        <f t="shared" si="1"/>
        <v>99.46280471049752</v>
      </c>
      <c r="I38" s="12"/>
      <c r="K38" s="13"/>
    </row>
    <row r="39" spans="2:11" ht="30">
      <c r="B39" s="59" t="s">
        <v>308</v>
      </c>
      <c r="C39" s="80" t="s">
        <v>311</v>
      </c>
      <c r="D39" s="35">
        <f>D40</f>
        <v>0</v>
      </c>
      <c r="E39" s="113">
        <f>E40</f>
        <v>23915</v>
      </c>
      <c r="F39" s="113">
        <f>F40</f>
        <v>23915</v>
      </c>
      <c r="G39" s="34" t="e">
        <f t="shared" si="0"/>
        <v>#DIV/0!</v>
      </c>
      <c r="H39" s="34">
        <f t="shared" si="1"/>
        <v>100</v>
      </c>
      <c r="I39" s="12"/>
      <c r="K39" s="13"/>
    </row>
    <row r="40" spans="2:11" ht="30">
      <c r="B40" s="59" t="s">
        <v>309</v>
      </c>
      <c r="C40" s="119" t="s">
        <v>310</v>
      </c>
      <c r="D40" s="35">
        <v>0</v>
      </c>
      <c r="E40" s="113">
        <v>23915</v>
      </c>
      <c r="F40" s="113">
        <v>23915</v>
      </c>
      <c r="G40" s="34" t="e">
        <f t="shared" si="0"/>
        <v>#DIV/0!</v>
      </c>
      <c r="H40" s="34">
        <f t="shared" si="1"/>
        <v>100</v>
      </c>
      <c r="I40" s="12"/>
      <c r="K40" s="13"/>
    </row>
    <row r="41" spans="2:11" ht="30">
      <c r="B41" s="59" t="s">
        <v>498</v>
      </c>
      <c r="C41" s="76" t="s">
        <v>497</v>
      </c>
      <c r="D41" s="33">
        <v>150</v>
      </c>
      <c r="E41" s="113">
        <v>150</v>
      </c>
      <c r="F41" s="89">
        <v>100.7</v>
      </c>
      <c r="G41" s="34">
        <f t="shared" si="0"/>
        <v>67.13333333333334</v>
      </c>
      <c r="H41" s="34">
        <f t="shared" si="1"/>
        <v>67.13333333333334</v>
      </c>
      <c r="I41" s="12"/>
      <c r="K41" s="13"/>
    </row>
    <row r="42" spans="2:11" ht="30">
      <c r="B42" s="59" t="s">
        <v>499</v>
      </c>
      <c r="C42" s="76" t="s">
        <v>105</v>
      </c>
      <c r="D42" s="33">
        <v>836.9</v>
      </c>
      <c r="E42" s="113">
        <v>931.9</v>
      </c>
      <c r="F42" s="89">
        <v>930.5</v>
      </c>
      <c r="G42" s="34">
        <f t="shared" si="0"/>
        <v>111.18413191540209</v>
      </c>
      <c r="H42" s="34">
        <f t="shared" si="1"/>
        <v>99.84976928855028</v>
      </c>
      <c r="I42" s="12"/>
      <c r="K42" s="13"/>
    </row>
    <row r="43" spans="2:11" ht="45">
      <c r="B43" s="59" t="s">
        <v>500</v>
      </c>
      <c r="C43" s="76" t="s">
        <v>106</v>
      </c>
      <c r="D43" s="33">
        <f>D44+D45</f>
        <v>131059.90000000001</v>
      </c>
      <c r="E43" s="69">
        <f>E44+E45</f>
        <v>146626.6</v>
      </c>
      <c r="F43" s="69">
        <f>F44+F45</f>
        <v>146048.69999999998</v>
      </c>
      <c r="G43" s="34">
        <f t="shared" si="0"/>
        <v>111.43660265268016</v>
      </c>
      <c r="H43" s="34">
        <f t="shared" si="1"/>
        <v>99.60586960346893</v>
      </c>
      <c r="I43" s="12"/>
      <c r="K43" s="13"/>
    </row>
    <row r="44" spans="2:11" ht="45">
      <c r="B44" s="59" t="s">
        <v>502</v>
      </c>
      <c r="C44" s="78" t="s">
        <v>501</v>
      </c>
      <c r="D44" s="33">
        <v>15168.1</v>
      </c>
      <c r="E44" s="113">
        <v>16735.8</v>
      </c>
      <c r="F44" s="89">
        <v>16616.8</v>
      </c>
      <c r="G44" s="34">
        <f t="shared" si="0"/>
        <v>109.5509655131493</v>
      </c>
      <c r="H44" s="34">
        <f t="shared" si="1"/>
        <v>99.28894943773228</v>
      </c>
      <c r="I44" s="12"/>
      <c r="K44" s="13"/>
    </row>
    <row r="45" spans="2:11" ht="90">
      <c r="B45" s="59" t="s">
        <v>503</v>
      </c>
      <c r="C45" s="79" t="s">
        <v>107</v>
      </c>
      <c r="D45" s="33">
        <v>115891.8</v>
      </c>
      <c r="E45" s="113">
        <v>129890.8</v>
      </c>
      <c r="F45" s="89">
        <v>129431.9</v>
      </c>
      <c r="G45" s="34">
        <f t="shared" si="0"/>
        <v>111.68339779000758</v>
      </c>
      <c r="H45" s="34">
        <f t="shared" si="1"/>
        <v>99.6467032307138</v>
      </c>
      <c r="I45" s="12"/>
      <c r="K45" s="13"/>
    </row>
    <row r="46" spans="2:11" ht="15.75">
      <c r="B46" s="59" t="s">
        <v>505</v>
      </c>
      <c r="C46" s="76" t="s">
        <v>504</v>
      </c>
      <c r="D46" s="33">
        <f>D47+D48</f>
        <v>27546.5</v>
      </c>
      <c r="E46" s="69">
        <f>E47+E48</f>
        <v>29116.8</v>
      </c>
      <c r="F46" s="69">
        <f>F47+F48</f>
        <v>28992.3</v>
      </c>
      <c r="G46" s="34">
        <f t="shared" si="0"/>
        <v>105.2485796743688</v>
      </c>
      <c r="H46" s="34">
        <f t="shared" si="1"/>
        <v>99.57241180349489</v>
      </c>
      <c r="I46" s="12"/>
      <c r="K46" s="13"/>
    </row>
    <row r="47" spans="2:11" ht="45">
      <c r="B47" s="59" t="s">
        <v>507</v>
      </c>
      <c r="C47" s="79" t="s">
        <v>506</v>
      </c>
      <c r="D47" s="33">
        <v>27546.5</v>
      </c>
      <c r="E47" s="113">
        <v>27361.8</v>
      </c>
      <c r="F47" s="89">
        <v>27239.5</v>
      </c>
      <c r="G47" s="34">
        <f t="shared" si="0"/>
        <v>98.88552084656853</v>
      </c>
      <c r="H47" s="34">
        <f t="shared" si="1"/>
        <v>99.5530264821759</v>
      </c>
      <c r="I47" s="12"/>
      <c r="K47" s="13"/>
    </row>
    <row r="48" spans="2:11" ht="30">
      <c r="B48" s="117" t="s">
        <v>169</v>
      </c>
      <c r="C48" s="79" t="s">
        <v>174</v>
      </c>
      <c r="D48" s="33">
        <v>0</v>
      </c>
      <c r="E48" s="113">
        <v>1755</v>
      </c>
      <c r="F48" s="89">
        <v>1752.8</v>
      </c>
      <c r="G48" s="34" t="e">
        <f t="shared" si="0"/>
        <v>#DIV/0!</v>
      </c>
      <c r="H48" s="34">
        <f t="shared" si="1"/>
        <v>99.87464387464388</v>
      </c>
      <c r="I48" s="12"/>
      <c r="K48" s="13"/>
    </row>
    <row r="49" spans="2:11" ht="30">
      <c r="B49" s="59" t="s">
        <v>43</v>
      </c>
      <c r="C49" s="76" t="s">
        <v>508</v>
      </c>
      <c r="D49" s="33">
        <f>D50+D51+D52</f>
        <v>1132.4</v>
      </c>
      <c r="E49" s="69">
        <f>E50+E51+E52</f>
        <v>1984.2</v>
      </c>
      <c r="F49" s="69">
        <f>F50+F51+F52</f>
        <v>1951.3000000000002</v>
      </c>
      <c r="G49" s="34">
        <f t="shared" si="0"/>
        <v>172.31543624161074</v>
      </c>
      <c r="H49" s="34">
        <f t="shared" si="1"/>
        <v>98.34190101804255</v>
      </c>
      <c r="I49" s="12"/>
      <c r="K49" s="13"/>
    </row>
    <row r="50" spans="2:11" ht="30">
      <c r="B50" s="59" t="s">
        <v>44</v>
      </c>
      <c r="C50" s="79" t="s">
        <v>108</v>
      </c>
      <c r="D50" s="33">
        <v>1132.4</v>
      </c>
      <c r="E50" s="113">
        <v>1272.4</v>
      </c>
      <c r="F50" s="89">
        <v>1239.7</v>
      </c>
      <c r="G50" s="34">
        <f t="shared" si="0"/>
        <v>109.47545037089368</v>
      </c>
      <c r="H50" s="34">
        <f t="shared" si="1"/>
        <v>97.43005344231373</v>
      </c>
      <c r="I50" s="12"/>
      <c r="K50" s="13"/>
    </row>
    <row r="51" spans="2:11" ht="30">
      <c r="B51" s="117" t="s">
        <v>170</v>
      </c>
      <c r="C51" s="79" t="s">
        <v>175</v>
      </c>
      <c r="D51" s="33">
        <v>0</v>
      </c>
      <c r="E51" s="113">
        <v>190</v>
      </c>
      <c r="F51" s="89">
        <v>189.9</v>
      </c>
      <c r="G51" s="34" t="e">
        <f t="shared" si="0"/>
        <v>#DIV/0!</v>
      </c>
      <c r="H51" s="34">
        <f t="shared" si="1"/>
        <v>99.94736842105263</v>
      </c>
      <c r="I51" s="12"/>
      <c r="K51" s="13"/>
    </row>
    <row r="52" spans="2:11" ht="15.75">
      <c r="B52" s="117" t="s">
        <v>171</v>
      </c>
      <c r="C52" s="79" t="s">
        <v>176</v>
      </c>
      <c r="D52" s="33">
        <v>0</v>
      </c>
      <c r="E52" s="113">
        <v>521.8</v>
      </c>
      <c r="F52" s="89">
        <v>521.7</v>
      </c>
      <c r="G52" s="34" t="e">
        <f t="shared" si="0"/>
        <v>#DIV/0!</v>
      </c>
      <c r="H52" s="34">
        <f t="shared" si="1"/>
        <v>99.98083556918361</v>
      </c>
      <c r="I52" s="12"/>
      <c r="K52" s="13"/>
    </row>
    <row r="53" spans="2:11" ht="15.75">
      <c r="B53" s="59" t="s">
        <v>509</v>
      </c>
      <c r="C53" s="76" t="s">
        <v>510</v>
      </c>
      <c r="D53" s="33">
        <f>D55+D54</f>
        <v>1681.3</v>
      </c>
      <c r="E53" s="69">
        <f>E55+E54</f>
        <v>9632.3</v>
      </c>
      <c r="F53" s="69">
        <f>F55+F54</f>
        <v>9294.6</v>
      </c>
      <c r="G53" s="34">
        <f t="shared" si="0"/>
        <v>552.8222209004937</v>
      </c>
      <c r="H53" s="34">
        <f t="shared" si="1"/>
        <v>96.49408760109218</v>
      </c>
      <c r="I53" s="12"/>
      <c r="K53" s="13"/>
    </row>
    <row r="54" spans="2:11" ht="30">
      <c r="B54" s="117" t="s">
        <v>172</v>
      </c>
      <c r="C54" s="76" t="s">
        <v>177</v>
      </c>
      <c r="D54" s="35">
        <v>0</v>
      </c>
      <c r="E54" s="113">
        <v>3651</v>
      </c>
      <c r="F54" s="69">
        <v>3625.8</v>
      </c>
      <c r="G54" s="34"/>
      <c r="H54" s="34"/>
      <c r="I54" s="12"/>
      <c r="K54" s="13"/>
    </row>
    <row r="55" spans="2:11" ht="15.75">
      <c r="B55" s="59" t="s">
        <v>45</v>
      </c>
      <c r="C55" s="79" t="s">
        <v>109</v>
      </c>
      <c r="D55" s="35">
        <v>1681.3</v>
      </c>
      <c r="E55" s="113">
        <v>5981.3</v>
      </c>
      <c r="F55" s="89">
        <v>5668.8</v>
      </c>
      <c r="G55" s="34">
        <f t="shared" si="0"/>
        <v>337.1676678760483</v>
      </c>
      <c r="H55" s="34">
        <f t="shared" si="1"/>
        <v>94.77538327788272</v>
      </c>
      <c r="I55" s="12"/>
      <c r="K55" s="13"/>
    </row>
    <row r="56" spans="2:11" ht="60">
      <c r="B56" s="117" t="s">
        <v>173</v>
      </c>
      <c r="C56" s="76" t="s">
        <v>178</v>
      </c>
      <c r="D56" s="35">
        <v>0</v>
      </c>
      <c r="E56" s="113">
        <v>23290.5</v>
      </c>
      <c r="F56" s="186">
        <v>23234.5</v>
      </c>
      <c r="G56" s="34" t="e">
        <f t="shared" si="0"/>
        <v>#DIV/0!</v>
      </c>
      <c r="H56" s="34">
        <f t="shared" si="1"/>
        <v>99.75955861832078</v>
      </c>
      <c r="I56" s="12"/>
      <c r="K56" s="13"/>
    </row>
    <row r="57" spans="2:11" ht="30">
      <c r="B57" s="59" t="s">
        <v>46</v>
      </c>
      <c r="C57" s="76" t="s">
        <v>110</v>
      </c>
      <c r="D57" s="35">
        <f>D58</f>
        <v>1865</v>
      </c>
      <c r="E57" s="113">
        <f>E58</f>
        <v>1770</v>
      </c>
      <c r="F57" s="113">
        <f>F58</f>
        <v>1645.1</v>
      </c>
      <c r="G57" s="34">
        <f t="shared" si="0"/>
        <v>88.20911528150134</v>
      </c>
      <c r="H57" s="34">
        <f t="shared" si="1"/>
        <v>92.94350282485875</v>
      </c>
      <c r="I57" s="12"/>
      <c r="K57" s="13"/>
    </row>
    <row r="58" spans="2:11" ht="52.5" customHeight="1">
      <c r="B58" s="59" t="s">
        <v>47</v>
      </c>
      <c r="C58" s="79" t="s">
        <v>111</v>
      </c>
      <c r="D58" s="33">
        <v>1865</v>
      </c>
      <c r="E58" s="69">
        <v>1770</v>
      </c>
      <c r="F58" s="69">
        <v>1645.1</v>
      </c>
      <c r="G58" s="34">
        <f t="shared" si="0"/>
        <v>88.20911528150134</v>
      </c>
      <c r="H58" s="34">
        <f t="shared" si="1"/>
        <v>92.94350282485875</v>
      </c>
      <c r="I58" s="12"/>
      <c r="K58" s="13"/>
    </row>
    <row r="59" spans="2:11" ht="15.75">
      <c r="B59" s="59" t="s">
        <v>48</v>
      </c>
      <c r="C59" s="76" t="s">
        <v>511</v>
      </c>
      <c r="D59" s="33">
        <f>D60+D61</f>
        <v>2073.8</v>
      </c>
      <c r="E59" s="69">
        <f>E60+E61</f>
        <v>3021</v>
      </c>
      <c r="F59" s="69">
        <f>F60+F61</f>
        <v>2992.6</v>
      </c>
      <c r="G59" s="34">
        <f t="shared" si="0"/>
        <v>144.30514032211397</v>
      </c>
      <c r="H59" s="34">
        <f t="shared" si="1"/>
        <v>99.05991393578284</v>
      </c>
      <c r="I59" s="12"/>
      <c r="K59" s="13"/>
    </row>
    <row r="60" spans="2:11" ht="30">
      <c r="B60" s="59" t="s">
        <v>49</v>
      </c>
      <c r="C60" s="79" t="s">
        <v>513</v>
      </c>
      <c r="D60" s="33">
        <v>39</v>
      </c>
      <c r="E60" s="113">
        <v>39</v>
      </c>
      <c r="F60" s="89">
        <v>34.6</v>
      </c>
      <c r="G60" s="34">
        <f t="shared" si="0"/>
        <v>88.71794871794873</v>
      </c>
      <c r="H60" s="34">
        <f t="shared" si="1"/>
        <v>88.71794871794873</v>
      </c>
      <c r="I60" s="12"/>
      <c r="K60" s="13"/>
    </row>
    <row r="61" spans="2:11" ht="45">
      <c r="B61" s="59" t="s">
        <v>50</v>
      </c>
      <c r="C61" s="79" t="s">
        <v>112</v>
      </c>
      <c r="D61" s="33">
        <v>2034.8</v>
      </c>
      <c r="E61" s="113">
        <v>2982</v>
      </c>
      <c r="F61" s="89">
        <v>2958</v>
      </c>
      <c r="G61" s="34">
        <f t="shared" si="0"/>
        <v>145.37055238844113</v>
      </c>
      <c r="H61" s="34">
        <f t="shared" si="1"/>
        <v>99.19517102615694</v>
      </c>
      <c r="I61" s="12"/>
      <c r="K61" s="13"/>
    </row>
    <row r="62" spans="2:11" ht="30">
      <c r="B62" s="59" t="s">
        <v>512</v>
      </c>
      <c r="C62" s="76" t="s">
        <v>514</v>
      </c>
      <c r="D62" s="33">
        <v>4580.4</v>
      </c>
      <c r="E62" s="69">
        <v>4580.4</v>
      </c>
      <c r="F62" s="69">
        <v>4216.3</v>
      </c>
      <c r="G62" s="34">
        <f t="shared" si="0"/>
        <v>92.0509125840538</v>
      </c>
      <c r="H62" s="34">
        <f t="shared" si="1"/>
        <v>92.0509125840538</v>
      </c>
      <c r="I62" s="12"/>
      <c r="K62" s="13"/>
    </row>
    <row r="63" spans="2:9" ht="15.75">
      <c r="B63" s="59" t="s">
        <v>51</v>
      </c>
      <c r="C63" s="76" t="s">
        <v>113</v>
      </c>
      <c r="D63" s="33">
        <f>D64+D65</f>
        <v>73201.6</v>
      </c>
      <c r="E63" s="69">
        <f>E64+E65</f>
        <v>150200.69999999998</v>
      </c>
      <c r="F63" s="69">
        <f>F64+F65</f>
        <v>149774.7</v>
      </c>
      <c r="G63" s="34">
        <f t="shared" si="0"/>
        <v>204.60577364429193</v>
      </c>
      <c r="H63" s="34">
        <f t="shared" si="1"/>
        <v>99.7163794842501</v>
      </c>
      <c r="I63" s="12"/>
    </row>
    <row r="64" spans="2:9" ht="30">
      <c r="B64" s="59" t="s">
        <v>52</v>
      </c>
      <c r="C64" s="79" t="s">
        <v>114</v>
      </c>
      <c r="D64" s="35">
        <v>27201.6</v>
      </c>
      <c r="E64" s="113">
        <v>27933.3</v>
      </c>
      <c r="F64" s="89">
        <v>27554.9</v>
      </c>
      <c r="G64" s="34">
        <f t="shared" si="0"/>
        <v>101.29882065760837</v>
      </c>
      <c r="H64" s="34">
        <f t="shared" si="1"/>
        <v>98.64534444551843</v>
      </c>
      <c r="I64" s="12"/>
    </row>
    <row r="65" spans="2:9" ht="30">
      <c r="B65" s="59" t="s">
        <v>53</v>
      </c>
      <c r="C65" s="79" t="s">
        <v>115</v>
      </c>
      <c r="D65" s="35">
        <v>46000</v>
      </c>
      <c r="E65" s="113">
        <v>122267.4</v>
      </c>
      <c r="F65" s="89">
        <v>122219.8</v>
      </c>
      <c r="G65" s="34">
        <f t="shared" si="0"/>
        <v>265.69521739130437</v>
      </c>
      <c r="H65" s="34">
        <f t="shared" si="1"/>
        <v>99.96106893579156</v>
      </c>
      <c r="I65" s="12"/>
    </row>
    <row r="66" spans="2:11" ht="15.75">
      <c r="B66" s="59" t="s">
        <v>6</v>
      </c>
      <c r="C66" s="6" t="s">
        <v>355</v>
      </c>
      <c r="D66" s="31">
        <f>D67+D68+D69+D70+D71+D72</f>
        <v>69804.8</v>
      </c>
      <c r="E66" s="82">
        <f>E67+E68+E69+E70+E71+E72</f>
        <v>69104.8</v>
      </c>
      <c r="F66" s="82">
        <f>F67+F68+F69+F70+F71+F72</f>
        <v>67959.90000000001</v>
      </c>
      <c r="G66" s="32">
        <f t="shared" si="0"/>
        <v>97.35705854038692</v>
      </c>
      <c r="H66" s="32">
        <f t="shared" si="1"/>
        <v>98.3432409904956</v>
      </c>
      <c r="K66" s="15"/>
    </row>
    <row r="67" spans="2:11" ht="15.75">
      <c r="B67" s="59" t="s">
        <v>54</v>
      </c>
      <c r="C67" s="80" t="s">
        <v>116</v>
      </c>
      <c r="D67" s="35">
        <v>24500</v>
      </c>
      <c r="E67" s="113">
        <v>24500</v>
      </c>
      <c r="F67" s="113">
        <v>24500</v>
      </c>
      <c r="G67" s="34">
        <f>F68/D68*100</f>
        <v>100</v>
      </c>
      <c r="H67" s="34">
        <f t="shared" si="1"/>
        <v>100</v>
      </c>
      <c r="K67" s="15"/>
    </row>
    <row r="68" spans="2:11" ht="30">
      <c r="B68" s="59" t="s">
        <v>515</v>
      </c>
      <c r="C68" s="76" t="s">
        <v>117</v>
      </c>
      <c r="D68" s="33">
        <v>3511.4</v>
      </c>
      <c r="E68" s="113">
        <v>3511.4</v>
      </c>
      <c r="F68" s="113">
        <v>3511.4</v>
      </c>
      <c r="G68" s="34">
        <f>F69/D69*100</f>
        <v>97.26106185914598</v>
      </c>
      <c r="H68" s="34">
        <f t="shared" si="1"/>
        <v>100</v>
      </c>
      <c r="I68" s="14"/>
      <c r="K68" s="15"/>
    </row>
    <row r="69" spans="2:11" ht="15.75">
      <c r="B69" s="59" t="s">
        <v>516</v>
      </c>
      <c r="C69" s="76" t="s">
        <v>118</v>
      </c>
      <c r="D69" s="33">
        <v>10084.2</v>
      </c>
      <c r="E69" s="113">
        <v>10084.2</v>
      </c>
      <c r="F69" s="89">
        <v>9808</v>
      </c>
      <c r="G69" s="34">
        <f t="shared" si="0"/>
        <v>97.26106185914598</v>
      </c>
      <c r="H69" s="34">
        <f t="shared" si="1"/>
        <v>97.26106185914598</v>
      </c>
      <c r="I69" s="14"/>
      <c r="K69" s="15"/>
    </row>
    <row r="70" spans="2:11" ht="15.75">
      <c r="B70" s="59" t="s">
        <v>55</v>
      </c>
      <c r="C70" s="76" t="s">
        <v>119</v>
      </c>
      <c r="D70" s="33">
        <v>14871.4</v>
      </c>
      <c r="E70" s="113">
        <v>14871.4</v>
      </c>
      <c r="F70" s="89">
        <v>14632.9</v>
      </c>
      <c r="G70" s="34">
        <f t="shared" si="0"/>
        <v>98.39625052113453</v>
      </c>
      <c r="H70" s="34">
        <f t="shared" si="1"/>
        <v>98.39625052113453</v>
      </c>
      <c r="I70" s="14"/>
      <c r="K70" s="15"/>
    </row>
    <row r="71" spans="2:11" ht="15.75">
      <c r="B71" s="59" t="s">
        <v>56</v>
      </c>
      <c r="C71" s="76" t="s">
        <v>120</v>
      </c>
      <c r="D71" s="33">
        <v>8563.5</v>
      </c>
      <c r="E71" s="113">
        <v>8563.5</v>
      </c>
      <c r="F71" s="89">
        <v>8258.3</v>
      </c>
      <c r="G71" s="34">
        <f t="shared" si="0"/>
        <v>96.43603666725053</v>
      </c>
      <c r="H71" s="34">
        <f t="shared" si="1"/>
        <v>96.43603666725053</v>
      </c>
      <c r="I71" s="14"/>
      <c r="K71" s="15"/>
    </row>
    <row r="72" spans="2:11" ht="15.75">
      <c r="B72" s="59" t="s">
        <v>517</v>
      </c>
      <c r="C72" s="76" t="s">
        <v>121</v>
      </c>
      <c r="D72" s="33">
        <f>D73+D74</f>
        <v>8274.300000000001</v>
      </c>
      <c r="E72" s="69">
        <f>E73+E74</f>
        <v>7574.3</v>
      </c>
      <c r="F72" s="69">
        <f>F73+F74</f>
        <v>7249.299999999999</v>
      </c>
      <c r="G72" s="34">
        <f aca="true" t="shared" si="2" ref="G72:G105">F72/D72*100</f>
        <v>87.61224514460436</v>
      </c>
      <c r="H72" s="34">
        <f aca="true" t="shared" si="3" ref="H72:H135">F72/E72*100</f>
        <v>95.70917444516324</v>
      </c>
      <c r="I72" s="14"/>
      <c r="K72" s="15"/>
    </row>
    <row r="73" spans="2:11" ht="30">
      <c r="B73" s="59" t="s">
        <v>57</v>
      </c>
      <c r="C73" s="79" t="s">
        <v>122</v>
      </c>
      <c r="D73" s="33">
        <v>6810.1</v>
      </c>
      <c r="E73" s="113">
        <v>6810.1</v>
      </c>
      <c r="F73" s="89">
        <v>6587.4</v>
      </c>
      <c r="G73" s="34">
        <f t="shared" si="2"/>
        <v>96.72985712397761</v>
      </c>
      <c r="H73" s="34">
        <f t="shared" si="3"/>
        <v>96.72985712397761</v>
      </c>
      <c r="I73" s="14"/>
      <c r="K73" s="15"/>
    </row>
    <row r="74" spans="2:11" ht="15.75">
      <c r="B74" s="59" t="s">
        <v>58</v>
      </c>
      <c r="C74" s="79" t="s">
        <v>123</v>
      </c>
      <c r="D74" s="33">
        <v>1464.2</v>
      </c>
      <c r="E74" s="113">
        <v>764.2</v>
      </c>
      <c r="F74" s="89">
        <v>661.9</v>
      </c>
      <c r="G74" s="34">
        <f t="shared" si="2"/>
        <v>45.20557300915175</v>
      </c>
      <c r="H74" s="34">
        <f t="shared" si="3"/>
        <v>86.61345197592253</v>
      </c>
      <c r="I74" s="14"/>
      <c r="K74" s="15"/>
    </row>
    <row r="75" spans="2:11" ht="15.75">
      <c r="B75" s="59" t="s">
        <v>7</v>
      </c>
      <c r="C75" s="6" t="s">
        <v>356</v>
      </c>
      <c r="D75" s="31">
        <f>D76+D79+D82+D86+D89</f>
        <v>80733.2</v>
      </c>
      <c r="E75" s="82">
        <f>E76+E79+E82+E86+E89</f>
        <v>85583.20000000001</v>
      </c>
      <c r="F75" s="82">
        <f>F76+F79+F82+F86+F89</f>
        <v>85492.8</v>
      </c>
      <c r="G75" s="32">
        <f t="shared" si="2"/>
        <v>105.89546803545507</v>
      </c>
      <c r="H75" s="32">
        <f t="shared" si="3"/>
        <v>99.8943717925948</v>
      </c>
      <c r="K75" s="17"/>
    </row>
    <row r="76" spans="2:11" ht="15.75">
      <c r="B76" s="59" t="s">
        <v>519</v>
      </c>
      <c r="C76" s="76" t="s">
        <v>518</v>
      </c>
      <c r="D76" s="33">
        <f>D77+D78</f>
        <v>10256.9</v>
      </c>
      <c r="E76" s="69">
        <f>E77+E78</f>
        <v>11918.7</v>
      </c>
      <c r="F76" s="69">
        <f>F77+F78</f>
        <v>11918.6</v>
      </c>
      <c r="G76" s="34">
        <f t="shared" si="2"/>
        <v>116.20080141173258</v>
      </c>
      <c r="H76" s="34">
        <f t="shared" si="3"/>
        <v>99.9991609823219</v>
      </c>
      <c r="I76" s="16"/>
      <c r="K76" s="17"/>
    </row>
    <row r="77" spans="2:11" ht="30">
      <c r="B77" s="59" t="s">
        <v>521</v>
      </c>
      <c r="C77" s="79" t="s">
        <v>520</v>
      </c>
      <c r="D77" s="33">
        <v>9057</v>
      </c>
      <c r="E77" s="113">
        <v>10407</v>
      </c>
      <c r="F77" s="89">
        <v>10406.9</v>
      </c>
      <c r="G77" s="34">
        <f t="shared" si="2"/>
        <v>114.90449376173126</v>
      </c>
      <c r="H77" s="34">
        <f t="shared" si="3"/>
        <v>99.9990391082925</v>
      </c>
      <c r="I77" s="16"/>
      <c r="K77" s="17"/>
    </row>
    <row r="78" spans="2:11" ht="30">
      <c r="B78" s="59" t="s">
        <v>523</v>
      </c>
      <c r="C78" s="79" t="s">
        <v>522</v>
      </c>
      <c r="D78" s="33">
        <v>1199.9</v>
      </c>
      <c r="E78" s="113">
        <v>1511.7</v>
      </c>
      <c r="F78" s="89">
        <v>1511.7</v>
      </c>
      <c r="G78" s="34">
        <f t="shared" si="2"/>
        <v>125.98549879156596</v>
      </c>
      <c r="H78" s="34">
        <f t="shared" si="3"/>
        <v>100</v>
      </c>
      <c r="I78" s="16"/>
      <c r="K78" s="17"/>
    </row>
    <row r="79" spans="2:11" ht="30">
      <c r="B79" s="59" t="s">
        <v>524</v>
      </c>
      <c r="C79" s="76" t="s">
        <v>124</v>
      </c>
      <c r="D79" s="33">
        <f>D80+D81</f>
        <v>8858.9</v>
      </c>
      <c r="E79" s="69">
        <f>E80+E81</f>
        <v>8858.9</v>
      </c>
      <c r="F79" s="69">
        <f>F80+F81</f>
        <v>8844</v>
      </c>
      <c r="G79" s="34">
        <f t="shared" si="2"/>
        <v>99.83180756075811</v>
      </c>
      <c r="H79" s="34">
        <f t="shared" si="3"/>
        <v>99.83180756075811</v>
      </c>
      <c r="I79" s="16"/>
      <c r="K79" s="17"/>
    </row>
    <row r="80" spans="2:11" ht="30">
      <c r="B80" s="59" t="s">
        <v>525</v>
      </c>
      <c r="C80" s="79" t="s">
        <v>125</v>
      </c>
      <c r="D80" s="33">
        <v>7701.4</v>
      </c>
      <c r="E80" s="113">
        <v>7701.4</v>
      </c>
      <c r="F80" s="113">
        <v>7701.4</v>
      </c>
      <c r="G80" s="34">
        <f t="shared" si="2"/>
        <v>100</v>
      </c>
      <c r="H80" s="34">
        <f t="shared" si="3"/>
        <v>100</v>
      </c>
      <c r="I80" s="16"/>
      <c r="K80" s="17"/>
    </row>
    <row r="81" spans="2:11" ht="30">
      <c r="B81" s="59" t="s">
        <v>526</v>
      </c>
      <c r="C81" s="79" t="s">
        <v>126</v>
      </c>
      <c r="D81" s="33">
        <v>1157.5</v>
      </c>
      <c r="E81" s="113">
        <v>1157.5</v>
      </c>
      <c r="F81" s="89">
        <v>1142.6</v>
      </c>
      <c r="G81" s="34">
        <f t="shared" si="2"/>
        <v>98.71274298056156</v>
      </c>
      <c r="H81" s="34">
        <f t="shared" si="3"/>
        <v>98.71274298056156</v>
      </c>
      <c r="I81" s="16"/>
      <c r="K81" s="17"/>
    </row>
    <row r="82" spans="2:11" ht="15.75">
      <c r="B82" s="59" t="s">
        <v>528</v>
      </c>
      <c r="C82" s="76" t="s">
        <v>527</v>
      </c>
      <c r="D82" s="33">
        <f>D83+D84+D85</f>
        <v>44667.5</v>
      </c>
      <c r="E82" s="69">
        <f>E83+E84+E85</f>
        <v>45217.899999999994</v>
      </c>
      <c r="F82" s="69">
        <f>F83+F84+F85</f>
        <v>45146</v>
      </c>
      <c r="G82" s="34">
        <f t="shared" si="2"/>
        <v>101.07124867073377</v>
      </c>
      <c r="H82" s="34">
        <f t="shared" si="3"/>
        <v>99.84099217345344</v>
      </c>
      <c r="I82" s="16"/>
      <c r="K82" s="17"/>
    </row>
    <row r="83" spans="2:11" ht="30">
      <c r="B83" s="59" t="s">
        <v>530</v>
      </c>
      <c r="C83" s="79" t="s">
        <v>529</v>
      </c>
      <c r="D83" s="33">
        <v>18228.8</v>
      </c>
      <c r="E83" s="113">
        <v>18313.8</v>
      </c>
      <c r="F83" s="89">
        <v>18295.9</v>
      </c>
      <c r="G83" s="34">
        <f t="shared" si="2"/>
        <v>100.36809883261652</v>
      </c>
      <c r="H83" s="34">
        <f t="shared" si="3"/>
        <v>99.90225949830183</v>
      </c>
      <c r="I83" s="16"/>
      <c r="K83" s="17"/>
    </row>
    <row r="84" spans="2:11" ht="30">
      <c r="B84" s="59" t="s">
        <v>532</v>
      </c>
      <c r="C84" s="79" t="s">
        <v>531</v>
      </c>
      <c r="D84" s="33">
        <v>8156</v>
      </c>
      <c r="E84" s="113">
        <v>8156</v>
      </c>
      <c r="F84" s="89">
        <v>8154.6</v>
      </c>
      <c r="G84" s="34">
        <f t="shared" si="2"/>
        <v>99.98283472290339</v>
      </c>
      <c r="H84" s="34">
        <f t="shared" si="3"/>
        <v>99.98283472290339</v>
      </c>
      <c r="I84" s="16"/>
      <c r="K84" s="17"/>
    </row>
    <row r="85" spans="2:11" ht="30">
      <c r="B85" s="59" t="s">
        <v>533</v>
      </c>
      <c r="C85" s="79" t="s">
        <v>127</v>
      </c>
      <c r="D85" s="33">
        <v>18282.7</v>
      </c>
      <c r="E85" s="113">
        <v>18748.1</v>
      </c>
      <c r="F85" s="89">
        <v>18695.5</v>
      </c>
      <c r="G85" s="34">
        <f t="shared" si="2"/>
        <v>102.25787219611982</v>
      </c>
      <c r="H85" s="34">
        <f t="shared" si="3"/>
        <v>99.71943823640797</v>
      </c>
      <c r="I85" s="16"/>
      <c r="K85" s="17"/>
    </row>
    <row r="86" spans="2:12" ht="15.75">
      <c r="B86" s="59" t="s">
        <v>535</v>
      </c>
      <c r="C86" s="76" t="s">
        <v>534</v>
      </c>
      <c r="D86" s="33">
        <f>D87</f>
        <v>2000</v>
      </c>
      <c r="E86" s="69">
        <f>E87+E88</f>
        <v>2458.6</v>
      </c>
      <c r="F86" s="69">
        <f>F87+F88</f>
        <v>2458.4</v>
      </c>
      <c r="G86" s="34">
        <f t="shared" si="2"/>
        <v>122.92</v>
      </c>
      <c r="H86" s="34">
        <f t="shared" si="3"/>
        <v>99.99186528918898</v>
      </c>
      <c r="I86" s="16"/>
      <c r="J86" s="7"/>
      <c r="K86" s="7"/>
      <c r="L86" s="7"/>
    </row>
    <row r="87" spans="2:12" ht="60" customHeight="1">
      <c r="B87" s="59" t="s">
        <v>11</v>
      </c>
      <c r="C87" s="79" t="s">
        <v>128</v>
      </c>
      <c r="D87" s="35">
        <v>2000</v>
      </c>
      <c r="E87" s="113">
        <v>2000</v>
      </c>
      <c r="F87" s="69">
        <v>1999.9</v>
      </c>
      <c r="G87" s="34">
        <f t="shared" si="2"/>
        <v>99.995</v>
      </c>
      <c r="H87" s="34">
        <f t="shared" si="3"/>
        <v>99.995</v>
      </c>
      <c r="I87" s="16"/>
      <c r="J87" s="7"/>
      <c r="K87" s="7"/>
      <c r="L87" s="7"/>
    </row>
    <row r="88" spans="2:12" ht="45">
      <c r="B88" s="59" t="s">
        <v>179</v>
      </c>
      <c r="C88" s="79" t="s">
        <v>180</v>
      </c>
      <c r="D88" s="35">
        <v>0</v>
      </c>
      <c r="E88" s="113">
        <v>458.6</v>
      </c>
      <c r="F88" s="113">
        <v>458.5</v>
      </c>
      <c r="G88" s="34" t="e">
        <f t="shared" si="2"/>
        <v>#DIV/0!</v>
      </c>
      <c r="H88" s="34">
        <f t="shared" si="3"/>
        <v>99.97819450501527</v>
      </c>
      <c r="I88" s="16"/>
      <c r="J88" s="7"/>
      <c r="K88" s="7"/>
      <c r="L88" s="7"/>
    </row>
    <row r="89" spans="2:12" ht="15.75">
      <c r="B89" s="59" t="s">
        <v>537</v>
      </c>
      <c r="C89" s="76" t="s">
        <v>536</v>
      </c>
      <c r="D89" s="35">
        <f>D90+D91</f>
        <v>14949.9</v>
      </c>
      <c r="E89" s="113">
        <f>E90+E91</f>
        <v>17129.1</v>
      </c>
      <c r="F89" s="113">
        <f>F90+F91</f>
        <v>17125.8</v>
      </c>
      <c r="G89" s="34">
        <f t="shared" si="2"/>
        <v>114.55461240543414</v>
      </c>
      <c r="H89" s="34">
        <f t="shared" si="3"/>
        <v>99.98073453946793</v>
      </c>
      <c r="I89" s="16"/>
      <c r="J89" s="7"/>
      <c r="K89" s="7"/>
      <c r="L89" s="7"/>
    </row>
    <row r="90" spans="2:12" ht="45" customHeight="1">
      <c r="B90" s="59" t="s">
        <v>539</v>
      </c>
      <c r="C90" s="79" t="s">
        <v>538</v>
      </c>
      <c r="D90" s="35">
        <v>689.9</v>
      </c>
      <c r="E90" s="113">
        <v>766.5</v>
      </c>
      <c r="F90" s="89">
        <v>765.5</v>
      </c>
      <c r="G90" s="34">
        <f t="shared" si="2"/>
        <v>110.9581098709958</v>
      </c>
      <c r="H90" s="34">
        <f t="shared" si="3"/>
        <v>99.86953685583822</v>
      </c>
      <c r="I90" s="16"/>
      <c r="J90" s="7"/>
      <c r="K90" s="7"/>
      <c r="L90" s="7"/>
    </row>
    <row r="91" spans="2:12" ht="45">
      <c r="B91" s="59" t="s">
        <v>541</v>
      </c>
      <c r="C91" s="79" t="s">
        <v>540</v>
      </c>
      <c r="D91" s="35">
        <v>14260</v>
      </c>
      <c r="E91" s="113">
        <v>16362.6</v>
      </c>
      <c r="F91" s="89">
        <v>16360.3</v>
      </c>
      <c r="G91" s="34">
        <f t="shared" si="2"/>
        <v>114.72861150070126</v>
      </c>
      <c r="H91" s="34">
        <f t="shared" si="3"/>
        <v>99.98594355420288</v>
      </c>
      <c r="I91" s="16"/>
      <c r="J91" s="7"/>
      <c r="K91" s="7"/>
      <c r="L91" s="7"/>
    </row>
    <row r="92" spans="2:12" ht="15.75">
      <c r="B92" s="59" t="s">
        <v>59</v>
      </c>
      <c r="C92" s="81" t="s">
        <v>60</v>
      </c>
      <c r="D92" s="31">
        <v>0</v>
      </c>
      <c r="E92" s="82">
        <f>E93+E95+E100+E102</f>
        <v>36900.8</v>
      </c>
      <c r="F92" s="82">
        <f>F93+F95+F100+F102</f>
        <v>36756.3</v>
      </c>
      <c r="G92" s="34" t="e">
        <f t="shared" si="2"/>
        <v>#DIV/0!</v>
      </c>
      <c r="H92" s="32">
        <f t="shared" si="3"/>
        <v>99.60840957377619</v>
      </c>
      <c r="I92" s="16"/>
      <c r="J92" s="7"/>
      <c r="K92" s="7"/>
      <c r="L92" s="7"/>
    </row>
    <row r="93" spans="2:12" ht="15.75" customHeight="1" hidden="1">
      <c r="B93" s="59" t="s">
        <v>61</v>
      </c>
      <c r="C93" s="81" t="s">
        <v>129</v>
      </c>
      <c r="D93" s="31">
        <f>D94</f>
        <v>0</v>
      </c>
      <c r="E93" s="82">
        <f>E94</f>
        <v>0</v>
      </c>
      <c r="F93" s="82">
        <f>F94</f>
        <v>0</v>
      </c>
      <c r="G93" s="34" t="e">
        <f t="shared" si="2"/>
        <v>#DIV/0!</v>
      </c>
      <c r="H93" s="32" t="e">
        <f t="shared" si="3"/>
        <v>#DIV/0!</v>
      </c>
      <c r="I93" s="16"/>
      <c r="J93" s="7"/>
      <c r="K93" s="7"/>
      <c r="L93" s="7"/>
    </row>
    <row r="94" spans="2:12" ht="15.75" customHeight="1" hidden="1">
      <c r="B94" s="59" t="s">
        <v>181</v>
      </c>
      <c r="C94" s="76" t="s">
        <v>182</v>
      </c>
      <c r="D94" s="35">
        <v>0</v>
      </c>
      <c r="E94" s="113"/>
      <c r="F94" s="186"/>
      <c r="G94" s="34" t="e">
        <f t="shared" si="2"/>
        <v>#DIV/0!</v>
      </c>
      <c r="H94" s="34" t="e">
        <f t="shared" si="3"/>
        <v>#DIV/0!</v>
      </c>
      <c r="I94" s="16"/>
      <c r="J94" s="7"/>
      <c r="K94" s="7"/>
      <c r="L94" s="7"/>
    </row>
    <row r="95" spans="2:12" ht="29.25">
      <c r="B95" s="59" t="s">
        <v>12</v>
      </c>
      <c r="C95" s="81" t="s">
        <v>131</v>
      </c>
      <c r="D95" s="31">
        <f>D96+D97</f>
        <v>0</v>
      </c>
      <c r="E95" s="82">
        <f>E96+E97</f>
        <v>3888</v>
      </c>
      <c r="F95" s="82">
        <f>F96+F97</f>
        <v>3844.9</v>
      </c>
      <c r="G95" s="34" t="e">
        <f t="shared" si="2"/>
        <v>#DIV/0!</v>
      </c>
      <c r="H95" s="32">
        <f t="shared" si="3"/>
        <v>98.89146090534979</v>
      </c>
      <c r="I95" s="16"/>
      <c r="J95" s="7"/>
      <c r="K95" s="7"/>
      <c r="L95" s="7"/>
    </row>
    <row r="96" spans="2:12" ht="15.75">
      <c r="B96" s="59" t="s">
        <v>183</v>
      </c>
      <c r="C96" s="76" t="s">
        <v>184</v>
      </c>
      <c r="D96" s="35">
        <v>0</v>
      </c>
      <c r="E96" s="113">
        <v>3490</v>
      </c>
      <c r="F96" s="186">
        <v>3480</v>
      </c>
      <c r="G96" s="34" t="e">
        <f t="shared" si="2"/>
        <v>#DIV/0!</v>
      </c>
      <c r="H96" s="34">
        <f t="shared" si="3"/>
        <v>99.7134670487106</v>
      </c>
      <c r="I96" s="16"/>
      <c r="J96" s="7"/>
      <c r="K96" s="7"/>
      <c r="L96" s="7"/>
    </row>
    <row r="97" spans="2:12" ht="30">
      <c r="B97" s="59" t="s">
        <v>63</v>
      </c>
      <c r="C97" s="76" t="s">
        <v>132</v>
      </c>
      <c r="D97" s="35">
        <f>D98+D99</f>
        <v>0</v>
      </c>
      <c r="E97" s="113">
        <f>E98+E99</f>
        <v>398</v>
      </c>
      <c r="F97" s="113">
        <f>F98+F99</f>
        <v>364.90000000000003</v>
      </c>
      <c r="G97" s="34" t="e">
        <f t="shared" si="2"/>
        <v>#DIV/0!</v>
      </c>
      <c r="H97" s="34">
        <f t="shared" si="3"/>
        <v>91.68341708542714</v>
      </c>
      <c r="I97" s="16"/>
      <c r="J97" s="7"/>
      <c r="K97" s="7"/>
      <c r="L97" s="7"/>
    </row>
    <row r="98" spans="2:12" ht="45">
      <c r="B98" s="59" t="s">
        <v>185</v>
      </c>
      <c r="C98" s="79" t="s">
        <v>186</v>
      </c>
      <c r="D98" s="35">
        <v>0</v>
      </c>
      <c r="E98" s="113">
        <v>368.2</v>
      </c>
      <c r="F98" s="186">
        <v>335.1</v>
      </c>
      <c r="G98" s="34" t="e">
        <f t="shared" si="2"/>
        <v>#DIV/0!</v>
      </c>
      <c r="H98" s="34">
        <f t="shared" si="3"/>
        <v>91.01032047800109</v>
      </c>
      <c r="I98" s="16"/>
      <c r="J98" s="7"/>
      <c r="K98" s="7"/>
      <c r="L98" s="7"/>
    </row>
    <row r="99" spans="2:12" ht="45">
      <c r="B99" s="59" t="s">
        <v>187</v>
      </c>
      <c r="C99" s="79" t="s">
        <v>188</v>
      </c>
      <c r="D99" s="35">
        <v>0</v>
      </c>
      <c r="E99" s="113">
        <v>29.8</v>
      </c>
      <c r="F99" s="186">
        <v>29.8</v>
      </c>
      <c r="G99" s="34" t="e">
        <f t="shared" si="2"/>
        <v>#DIV/0!</v>
      </c>
      <c r="H99" s="34">
        <f t="shared" si="3"/>
        <v>100</v>
      </c>
      <c r="I99" s="16"/>
      <c r="J99" s="7"/>
      <c r="K99" s="7"/>
      <c r="L99" s="7"/>
    </row>
    <row r="100" spans="2:12" ht="15.75">
      <c r="B100" s="59" t="s">
        <v>189</v>
      </c>
      <c r="C100" s="81" t="s">
        <v>191</v>
      </c>
      <c r="D100" s="31">
        <f>D101</f>
        <v>0</v>
      </c>
      <c r="E100" s="82">
        <f>E101</f>
        <v>3400</v>
      </c>
      <c r="F100" s="82">
        <f>F101</f>
        <v>3400</v>
      </c>
      <c r="G100" s="34" t="e">
        <f t="shared" si="2"/>
        <v>#DIV/0!</v>
      </c>
      <c r="H100" s="32">
        <f t="shared" si="3"/>
        <v>100</v>
      </c>
      <c r="I100" s="16"/>
      <c r="J100" s="7"/>
      <c r="K100" s="7"/>
      <c r="L100" s="7"/>
    </row>
    <row r="101" spans="2:12" ht="15.75" customHeight="1">
      <c r="B101" s="59" t="s">
        <v>190</v>
      </c>
      <c r="C101" s="76" t="s">
        <v>192</v>
      </c>
      <c r="D101" s="35">
        <v>0</v>
      </c>
      <c r="E101" s="113">
        <v>3400</v>
      </c>
      <c r="F101" s="113">
        <v>3400</v>
      </c>
      <c r="G101" s="34" t="e">
        <f t="shared" si="2"/>
        <v>#DIV/0!</v>
      </c>
      <c r="H101" s="34">
        <f t="shared" si="3"/>
        <v>100</v>
      </c>
      <c r="I101" s="16"/>
      <c r="J101" s="7"/>
      <c r="K101" s="7"/>
      <c r="L101" s="7"/>
    </row>
    <row r="102" spans="2:12" ht="29.25">
      <c r="B102" s="59" t="s">
        <v>193</v>
      </c>
      <c r="C102" s="81" t="s">
        <v>194</v>
      </c>
      <c r="D102" s="31">
        <f>D103+D104</f>
        <v>0</v>
      </c>
      <c r="E102" s="82">
        <f>E103+E104</f>
        <v>29612.800000000003</v>
      </c>
      <c r="F102" s="82">
        <f>F103+F104</f>
        <v>29511.4</v>
      </c>
      <c r="G102" s="34" t="e">
        <f t="shared" si="2"/>
        <v>#DIV/0!</v>
      </c>
      <c r="H102" s="32">
        <f t="shared" si="3"/>
        <v>99.65758050572725</v>
      </c>
      <c r="I102" s="16"/>
      <c r="J102" s="7"/>
      <c r="K102" s="7"/>
      <c r="L102" s="7"/>
    </row>
    <row r="103" spans="2:12" ht="15.75">
      <c r="B103" s="59" t="s">
        <v>195</v>
      </c>
      <c r="C103" s="76" t="s">
        <v>196</v>
      </c>
      <c r="D103" s="35">
        <v>0</v>
      </c>
      <c r="E103" s="113">
        <v>5299.6</v>
      </c>
      <c r="F103" s="186">
        <v>5299.6</v>
      </c>
      <c r="G103" s="34" t="e">
        <f t="shared" si="2"/>
        <v>#DIV/0!</v>
      </c>
      <c r="H103" s="34">
        <f t="shared" si="3"/>
        <v>100</v>
      </c>
      <c r="I103" s="16"/>
      <c r="J103" s="7"/>
      <c r="K103" s="7"/>
      <c r="L103" s="7"/>
    </row>
    <row r="104" spans="2:12" ht="15.75">
      <c r="B104" s="59" t="s">
        <v>197</v>
      </c>
      <c r="C104" s="76" t="s">
        <v>198</v>
      </c>
      <c r="D104" s="35">
        <f>D105</f>
        <v>0</v>
      </c>
      <c r="E104" s="113">
        <f>E105</f>
        <v>24313.2</v>
      </c>
      <c r="F104" s="113">
        <f>F105</f>
        <v>24211.8</v>
      </c>
      <c r="G104" s="34" t="e">
        <f t="shared" si="2"/>
        <v>#DIV/0!</v>
      </c>
      <c r="H104" s="34">
        <f t="shared" si="3"/>
        <v>99.58294259908197</v>
      </c>
      <c r="I104" s="16"/>
      <c r="J104" s="7"/>
      <c r="K104" s="7"/>
      <c r="L104" s="7"/>
    </row>
    <row r="105" spans="2:12" ht="15.75">
      <c r="B105" s="59" t="s">
        <v>199</v>
      </c>
      <c r="C105" s="79" t="s">
        <v>200</v>
      </c>
      <c r="D105" s="35">
        <v>0</v>
      </c>
      <c r="E105" s="113">
        <v>24313.2</v>
      </c>
      <c r="F105" s="186">
        <v>24211.8</v>
      </c>
      <c r="G105" s="34" t="e">
        <f t="shared" si="2"/>
        <v>#DIV/0!</v>
      </c>
      <c r="H105" s="34">
        <f t="shared" si="3"/>
        <v>99.58294259908197</v>
      </c>
      <c r="I105" s="16"/>
      <c r="J105" s="7"/>
      <c r="K105" s="7"/>
      <c r="L105" s="7"/>
    </row>
    <row r="106" spans="2:12" ht="15.75">
      <c r="B106" s="59" t="s">
        <v>543</v>
      </c>
      <c r="C106" s="6" t="s">
        <v>65</v>
      </c>
      <c r="D106" s="82">
        <f>D107+D110+D112+D114</f>
        <v>503374.3</v>
      </c>
      <c r="E106" s="82">
        <f>E107+E110+E112+E114</f>
        <v>42327.3</v>
      </c>
      <c r="F106" s="82">
        <f>F107+F110+F112+F114</f>
        <v>27944.6</v>
      </c>
      <c r="G106" s="32">
        <f>F106/D106*100</f>
        <v>5.551455447765211</v>
      </c>
      <c r="H106" s="32">
        <f t="shared" si="3"/>
        <v>66.0202753305786</v>
      </c>
      <c r="I106" s="16"/>
      <c r="J106" s="7"/>
      <c r="K106" s="7"/>
      <c r="L106" s="7"/>
    </row>
    <row r="107" spans="2:12" ht="29.25">
      <c r="B107" s="59" t="s">
        <v>66</v>
      </c>
      <c r="C107" s="81" t="s">
        <v>134</v>
      </c>
      <c r="D107" s="31">
        <f>D109+D108</f>
        <v>7997.6</v>
      </c>
      <c r="E107" s="82">
        <f>E109+E108</f>
        <v>10163</v>
      </c>
      <c r="F107" s="82">
        <f>F109+F108</f>
        <v>9898.3</v>
      </c>
      <c r="G107" s="32">
        <f>F107/D107*100</f>
        <v>123.76587976392916</v>
      </c>
      <c r="H107" s="32">
        <f t="shared" si="3"/>
        <v>97.39545409819934</v>
      </c>
      <c r="I107" s="16"/>
      <c r="J107" s="7"/>
      <c r="K107" s="7"/>
      <c r="L107" s="7"/>
    </row>
    <row r="108" spans="2:12" ht="30">
      <c r="B108" s="59" t="s">
        <v>201</v>
      </c>
      <c r="C108" s="76" t="s">
        <v>202</v>
      </c>
      <c r="D108" s="35">
        <v>0</v>
      </c>
      <c r="E108" s="113">
        <v>2165.4</v>
      </c>
      <c r="F108" s="113">
        <v>2164.9</v>
      </c>
      <c r="G108" s="34"/>
      <c r="H108" s="34">
        <f t="shared" si="3"/>
        <v>99.97690957790708</v>
      </c>
      <c r="I108" s="16"/>
      <c r="J108" s="7"/>
      <c r="K108" s="7"/>
      <c r="L108" s="7"/>
    </row>
    <row r="109" spans="2:12" ht="15.75">
      <c r="B109" s="59" t="s">
        <v>544</v>
      </c>
      <c r="C109" s="76" t="s">
        <v>135</v>
      </c>
      <c r="D109" s="35">
        <v>7997.6</v>
      </c>
      <c r="E109" s="113">
        <v>7997.6</v>
      </c>
      <c r="F109" s="186">
        <v>7733.4</v>
      </c>
      <c r="G109" s="34">
        <f aca="true" t="shared" si="4" ref="G109:G118">F109/D109*100</f>
        <v>96.6965089526858</v>
      </c>
      <c r="H109" s="34">
        <f t="shared" si="3"/>
        <v>96.6965089526858</v>
      </c>
      <c r="I109" s="16"/>
      <c r="J109" s="7"/>
      <c r="K109" s="7"/>
      <c r="L109" s="7"/>
    </row>
    <row r="110" spans="2:12" ht="15.75" customHeight="1" hidden="1">
      <c r="B110" s="59" t="s">
        <v>67</v>
      </c>
      <c r="C110" s="81" t="s">
        <v>136</v>
      </c>
      <c r="D110" s="35">
        <f>D111</f>
        <v>0</v>
      </c>
      <c r="E110" s="113">
        <f>E111</f>
        <v>0</v>
      </c>
      <c r="F110" s="113">
        <f>F111</f>
        <v>0</v>
      </c>
      <c r="G110" s="34" t="e">
        <f t="shared" si="4"/>
        <v>#DIV/0!</v>
      </c>
      <c r="H110" s="34" t="e">
        <f t="shared" si="3"/>
        <v>#DIV/0!</v>
      </c>
      <c r="I110" s="16"/>
      <c r="J110" s="7"/>
      <c r="K110" s="7"/>
      <c r="L110" s="7"/>
    </row>
    <row r="111" spans="2:12" ht="15.75" customHeight="1" hidden="1">
      <c r="B111" s="59" t="s">
        <v>547</v>
      </c>
      <c r="C111" s="76" t="s">
        <v>137</v>
      </c>
      <c r="D111" s="35"/>
      <c r="E111" s="113"/>
      <c r="F111" s="186"/>
      <c r="G111" s="34" t="e">
        <f t="shared" si="4"/>
        <v>#DIV/0!</v>
      </c>
      <c r="H111" s="34" t="e">
        <f t="shared" si="3"/>
        <v>#DIV/0!</v>
      </c>
      <c r="I111" s="16"/>
      <c r="J111" s="7"/>
      <c r="K111" s="7"/>
      <c r="L111" s="7"/>
    </row>
    <row r="112" spans="2:12" ht="15.75">
      <c r="B112" s="59" t="s">
        <v>68</v>
      </c>
      <c r="C112" s="81" t="s">
        <v>542</v>
      </c>
      <c r="D112" s="31">
        <f>D113</f>
        <v>2695</v>
      </c>
      <c r="E112" s="82">
        <f>E113</f>
        <v>18164.2</v>
      </c>
      <c r="F112" s="82">
        <f>F113</f>
        <v>18046.3</v>
      </c>
      <c r="G112" s="32">
        <f t="shared" si="4"/>
        <v>669.6215213358071</v>
      </c>
      <c r="H112" s="32">
        <f t="shared" si="3"/>
        <v>99.35092104249017</v>
      </c>
      <c r="I112" s="16"/>
      <c r="J112" s="7"/>
      <c r="K112" s="7"/>
      <c r="L112" s="7"/>
    </row>
    <row r="113" spans="2:12" ht="15.75">
      <c r="B113" s="59" t="s">
        <v>69</v>
      </c>
      <c r="C113" s="76" t="s">
        <v>138</v>
      </c>
      <c r="D113" s="35">
        <v>2695</v>
      </c>
      <c r="E113" s="113">
        <v>18164.2</v>
      </c>
      <c r="F113" s="186">
        <v>18046.3</v>
      </c>
      <c r="G113" s="34">
        <f t="shared" si="4"/>
        <v>669.6215213358071</v>
      </c>
      <c r="H113" s="34">
        <f t="shared" si="3"/>
        <v>99.35092104249017</v>
      </c>
      <c r="I113" s="16"/>
      <c r="J113" s="7"/>
      <c r="K113" s="7"/>
      <c r="L113" s="7"/>
    </row>
    <row r="114" spans="2:8" ht="16.5" customHeight="1">
      <c r="B114" s="59" t="s">
        <v>70</v>
      </c>
      <c r="C114" s="81" t="s">
        <v>357</v>
      </c>
      <c r="D114" s="30">
        <v>492681.7</v>
      </c>
      <c r="E114" s="82">
        <v>14000.1</v>
      </c>
      <c r="F114" s="67">
        <v>0</v>
      </c>
      <c r="G114" s="32">
        <f t="shared" si="4"/>
        <v>0</v>
      </c>
      <c r="H114" s="32">
        <f t="shared" si="3"/>
        <v>0</v>
      </c>
    </row>
    <row r="115" spans="3:8" ht="28.5">
      <c r="C115" s="6" t="s">
        <v>545</v>
      </c>
      <c r="D115" s="30">
        <f>D8+D11+D22+D38+D66+D75+D92+D106</f>
        <v>3114271.5</v>
      </c>
      <c r="E115" s="67">
        <f>E8+E11+E22+E38+E66+E75+E92+E106</f>
        <v>2958182.4999999995</v>
      </c>
      <c r="F115" s="67">
        <f>F8+F11+F22+F38+F66+F75+F92+F106</f>
        <v>2869792.6999999993</v>
      </c>
      <c r="G115" s="32">
        <f t="shared" si="4"/>
        <v>92.14972747237995</v>
      </c>
      <c r="H115" s="32">
        <f t="shared" si="3"/>
        <v>97.01202342992698</v>
      </c>
    </row>
    <row r="116" spans="2:8" ht="15.75">
      <c r="B116" s="59" t="s">
        <v>15</v>
      </c>
      <c r="C116" s="80" t="s">
        <v>425</v>
      </c>
      <c r="D116" s="33">
        <v>106439.9</v>
      </c>
      <c r="E116" s="113">
        <v>106439.9</v>
      </c>
      <c r="F116" s="113">
        <v>106439.9</v>
      </c>
      <c r="G116" s="34">
        <f t="shared" si="4"/>
        <v>100</v>
      </c>
      <c r="H116" s="34">
        <f t="shared" si="3"/>
        <v>100</v>
      </c>
    </row>
    <row r="117" spans="3:10" ht="28.5">
      <c r="C117" s="6" t="s">
        <v>546</v>
      </c>
      <c r="D117" s="30">
        <f>D115+D116</f>
        <v>3220711.4</v>
      </c>
      <c r="E117" s="67">
        <f>E115+E116</f>
        <v>3064622.3999999994</v>
      </c>
      <c r="F117" s="67">
        <f>F115+F116</f>
        <v>2976232.599999999</v>
      </c>
      <c r="G117" s="32">
        <f t="shared" si="4"/>
        <v>92.40916773853128</v>
      </c>
      <c r="H117" s="32">
        <f t="shared" si="3"/>
        <v>97.11580128109746</v>
      </c>
      <c r="J117" s="3"/>
    </row>
    <row r="118" spans="2:10" ht="15.75">
      <c r="B118" s="59" t="s">
        <v>14</v>
      </c>
      <c r="C118" s="6" t="s">
        <v>139</v>
      </c>
      <c r="D118" s="30">
        <f>D120+D119</f>
        <v>613707.6</v>
      </c>
      <c r="E118" s="67">
        <f>E120+E119</f>
        <v>618924.9</v>
      </c>
      <c r="F118" s="67">
        <f>F120+F119</f>
        <v>616505.4</v>
      </c>
      <c r="G118" s="34">
        <f t="shared" si="4"/>
        <v>100.45588485461154</v>
      </c>
      <c r="H118" s="34">
        <f t="shared" si="3"/>
        <v>99.60908019696735</v>
      </c>
      <c r="J118" s="3"/>
    </row>
    <row r="119" spans="3:10" ht="30">
      <c r="C119" s="80" t="s">
        <v>290</v>
      </c>
      <c r="D119" s="69">
        <v>0</v>
      </c>
      <c r="E119" s="69">
        <v>5217.3</v>
      </c>
      <c r="F119" s="69">
        <v>2797.8</v>
      </c>
      <c r="G119" s="34" t="e">
        <f>F119/D119*100</f>
        <v>#DIV/0!</v>
      </c>
      <c r="H119" s="34">
        <f>F119/E119*100</f>
        <v>53.62543844517279</v>
      </c>
      <c r="J119" s="3"/>
    </row>
    <row r="120" spans="2:10" ht="60">
      <c r="B120" s="59" t="s">
        <v>71</v>
      </c>
      <c r="C120" s="80" t="s">
        <v>140</v>
      </c>
      <c r="D120" s="69">
        <v>613707.6</v>
      </c>
      <c r="E120" s="69">
        <v>613707.6</v>
      </c>
      <c r="F120" s="69">
        <v>613707.6</v>
      </c>
      <c r="G120" s="34">
        <f aca="true" t="shared" si="5" ref="G120:G145">F120/D120*100</f>
        <v>100</v>
      </c>
      <c r="H120" s="34">
        <f t="shared" si="3"/>
        <v>100</v>
      </c>
      <c r="J120" s="3"/>
    </row>
    <row r="121" spans="2:10" ht="42.75">
      <c r="B121" s="59" t="s">
        <v>72</v>
      </c>
      <c r="C121" s="112" t="s">
        <v>141</v>
      </c>
      <c r="D121" s="30">
        <f>D122+D123+D124+D129+D130</f>
        <v>5792535.199999999</v>
      </c>
      <c r="E121" s="67">
        <f>E122+E123+E124+E129+E130+E125</f>
        <v>6094427.6</v>
      </c>
      <c r="F121" s="67">
        <f>F122+F123+F124+F129+F130+F125</f>
        <v>6049883.5</v>
      </c>
      <c r="G121" s="34">
        <f t="shared" si="5"/>
        <v>104.44275763745037</v>
      </c>
      <c r="H121" s="34">
        <f t="shared" si="3"/>
        <v>99.2691011703872</v>
      </c>
      <c r="J121" s="3"/>
    </row>
    <row r="122" spans="2:10" ht="103.5" customHeight="1">
      <c r="B122" s="59" t="s">
        <v>73</v>
      </c>
      <c r="C122" s="80" t="s">
        <v>142</v>
      </c>
      <c r="D122" s="33">
        <v>3506492.6</v>
      </c>
      <c r="E122" s="113">
        <v>3816492.6</v>
      </c>
      <c r="F122" s="69">
        <v>3814780</v>
      </c>
      <c r="G122" s="34">
        <f t="shared" si="5"/>
        <v>108.79190219879547</v>
      </c>
      <c r="H122" s="34">
        <f t="shared" si="3"/>
        <v>99.95512633772695</v>
      </c>
      <c r="J122" s="3"/>
    </row>
    <row r="123" spans="2:10" ht="60">
      <c r="B123" s="59" t="s">
        <v>74</v>
      </c>
      <c r="C123" s="80" t="s">
        <v>143</v>
      </c>
      <c r="D123" s="33">
        <v>45879.9</v>
      </c>
      <c r="E123" s="113">
        <v>45879.9</v>
      </c>
      <c r="F123" s="69">
        <v>41767</v>
      </c>
      <c r="G123" s="34">
        <f t="shared" si="5"/>
        <v>91.03550792394927</v>
      </c>
      <c r="H123" s="34">
        <f t="shared" si="3"/>
        <v>91.03550792394927</v>
      </c>
      <c r="J123" s="3"/>
    </row>
    <row r="124" spans="1:11" ht="180">
      <c r="A124" s="11" t="s">
        <v>444</v>
      </c>
      <c r="B124" s="58" t="s">
        <v>75</v>
      </c>
      <c r="C124" s="80" t="s">
        <v>144</v>
      </c>
      <c r="D124" s="33">
        <v>2180206.1</v>
      </c>
      <c r="E124" s="113">
        <v>2103037.2</v>
      </c>
      <c r="F124" s="69">
        <v>2067286.3</v>
      </c>
      <c r="G124" s="34">
        <f t="shared" si="5"/>
        <v>94.82068231989626</v>
      </c>
      <c r="H124" s="34">
        <f t="shared" si="3"/>
        <v>98.30003482582238</v>
      </c>
      <c r="J124" s="22"/>
      <c r="K124" s="22"/>
    </row>
    <row r="125" spans="1:11" ht="60" customHeight="1">
      <c r="A125" s="11"/>
      <c r="B125" s="118" t="s">
        <v>203</v>
      </c>
      <c r="C125" s="80" t="s">
        <v>205</v>
      </c>
      <c r="D125" s="31">
        <f>D126</f>
        <v>0</v>
      </c>
      <c r="E125" s="82">
        <f>E126+E127+E128</f>
        <v>76731.8</v>
      </c>
      <c r="F125" s="82">
        <f>F126+F127+F128</f>
        <v>76636.7</v>
      </c>
      <c r="G125" s="32" t="e">
        <f t="shared" si="5"/>
        <v>#DIV/0!</v>
      </c>
      <c r="H125" s="32">
        <f t="shared" si="3"/>
        <v>99.87606181530995</v>
      </c>
      <c r="J125" s="22"/>
      <c r="K125" s="22"/>
    </row>
    <row r="126" spans="1:11" ht="198" customHeight="1">
      <c r="A126" s="11"/>
      <c r="B126" s="58" t="s">
        <v>204</v>
      </c>
      <c r="C126" s="119" t="s">
        <v>463</v>
      </c>
      <c r="D126" s="33">
        <v>0</v>
      </c>
      <c r="E126" s="113">
        <v>69858.8</v>
      </c>
      <c r="F126" s="69">
        <v>69831.5</v>
      </c>
      <c r="G126" s="34"/>
      <c r="H126" s="34">
        <f t="shared" si="3"/>
        <v>99.96092117242208</v>
      </c>
      <c r="J126" s="22"/>
      <c r="K126" s="22"/>
    </row>
    <row r="127" spans="1:11" ht="212.25" customHeight="1">
      <c r="A127" s="11"/>
      <c r="B127" s="58" t="s">
        <v>312</v>
      </c>
      <c r="C127" s="119" t="s">
        <v>313</v>
      </c>
      <c r="D127" s="33">
        <v>0</v>
      </c>
      <c r="E127" s="113">
        <v>3367.4</v>
      </c>
      <c r="F127" s="69">
        <v>3299.7</v>
      </c>
      <c r="G127" s="34"/>
      <c r="H127" s="34">
        <f t="shared" si="3"/>
        <v>97.98954683138325</v>
      </c>
      <c r="J127" s="22"/>
      <c r="K127" s="22"/>
    </row>
    <row r="128" spans="1:11" ht="210" customHeight="1">
      <c r="A128" s="11"/>
      <c r="B128" s="58" t="s">
        <v>314</v>
      </c>
      <c r="C128" s="119" t="s">
        <v>315</v>
      </c>
      <c r="D128" s="33">
        <v>0</v>
      </c>
      <c r="E128" s="113">
        <v>3505.6</v>
      </c>
      <c r="F128" s="69">
        <v>3505.5</v>
      </c>
      <c r="G128" s="34"/>
      <c r="H128" s="34">
        <f t="shared" si="3"/>
        <v>99.99714742126883</v>
      </c>
      <c r="J128" s="22"/>
      <c r="K128" s="22"/>
    </row>
    <row r="129" spans="1:11" ht="150">
      <c r="A129" s="11" t="s">
        <v>445</v>
      </c>
      <c r="B129" s="58" t="s">
        <v>76</v>
      </c>
      <c r="C129" s="80" t="s">
        <v>145</v>
      </c>
      <c r="D129" s="33">
        <v>47929</v>
      </c>
      <c r="E129" s="113">
        <v>40258.5</v>
      </c>
      <c r="F129" s="69">
        <v>38508.4</v>
      </c>
      <c r="G129" s="34">
        <f t="shared" si="5"/>
        <v>80.34467650065723</v>
      </c>
      <c r="H129" s="34">
        <f t="shared" si="3"/>
        <v>95.65284349888844</v>
      </c>
      <c r="J129" s="22"/>
      <c r="K129" s="22"/>
    </row>
    <row r="130" spans="1:11" ht="76.5" customHeight="1">
      <c r="A130" s="11"/>
      <c r="B130" s="58" t="s">
        <v>146</v>
      </c>
      <c r="C130" s="80" t="s">
        <v>147</v>
      </c>
      <c r="D130" s="33">
        <v>12027.6</v>
      </c>
      <c r="E130" s="113">
        <v>12027.6</v>
      </c>
      <c r="F130" s="69">
        <v>10905.1</v>
      </c>
      <c r="G130" s="34">
        <f t="shared" si="5"/>
        <v>90.66729854667598</v>
      </c>
      <c r="H130" s="34">
        <f t="shared" si="3"/>
        <v>90.66729854667598</v>
      </c>
      <c r="J130" s="22"/>
      <c r="K130" s="22"/>
    </row>
    <row r="131" spans="1:11" ht="43.5">
      <c r="A131" s="11" t="s">
        <v>446</v>
      </c>
      <c r="B131" s="58" t="s">
        <v>77</v>
      </c>
      <c r="C131" s="112" t="s">
        <v>148</v>
      </c>
      <c r="D131" s="30">
        <f>D134+D133+D135</f>
        <v>0</v>
      </c>
      <c r="E131" s="67">
        <f>E134+E133+E135+E132</f>
        <v>129136.70000000001</v>
      </c>
      <c r="F131" s="67">
        <f>F134+F133+F135+F132</f>
        <v>114171.2</v>
      </c>
      <c r="G131" s="32" t="e">
        <f t="shared" si="5"/>
        <v>#DIV/0!</v>
      </c>
      <c r="H131" s="32">
        <f t="shared" si="3"/>
        <v>88.41111783094966</v>
      </c>
      <c r="J131" s="22"/>
      <c r="K131" s="22"/>
    </row>
    <row r="132" spans="1:11" ht="32.25" customHeight="1">
      <c r="A132" s="11"/>
      <c r="B132" s="58"/>
      <c r="C132" s="80" t="s">
        <v>291</v>
      </c>
      <c r="D132" s="30"/>
      <c r="E132" s="113">
        <v>28740</v>
      </c>
      <c r="F132" s="69">
        <v>17616.8</v>
      </c>
      <c r="G132" s="34" t="e">
        <f>F132/D132*100</f>
        <v>#DIV/0!</v>
      </c>
      <c r="H132" s="34">
        <f>F132/E132*100</f>
        <v>61.29714683368128</v>
      </c>
      <c r="J132" s="22"/>
      <c r="K132" s="22"/>
    </row>
    <row r="133" spans="1:11" ht="45">
      <c r="A133" s="11"/>
      <c r="B133" s="58" t="s">
        <v>206</v>
      </c>
      <c r="C133" s="80" t="s">
        <v>207</v>
      </c>
      <c r="D133" s="33">
        <v>0</v>
      </c>
      <c r="E133" s="113">
        <v>30378.9</v>
      </c>
      <c r="F133" s="69">
        <v>30378.8</v>
      </c>
      <c r="G133" s="34" t="e">
        <f t="shared" si="5"/>
        <v>#DIV/0!</v>
      </c>
      <c r="H133" s="34">
        <f t="shared" si="3"/>
        <v>99.99967082415755</v>
      </c>
      <c r="J133" s="22"/>
      <c r="K133" s="22"/>
    </row>
    <row r="134" spans="1:11" ht="45">
      <c r="A134" s="11"/>
      <c r="B134" s="58" t="s">
        <v>78</v>
      </c>
      <c r="C134" s="80" t="s">
        <v>149</v>
      </c>
      <c r="D134" s="33">
        <v>0</v>
      </c>
      <c r="E134" s="113">
        <v>17159</v>
      </c>
      <c r="F134" s="69">
        <v>14726.7</v>
      </c>
      <c r="G134" s="34" t="e">
        <f t="shared" si="5"/>
        <v>#DIV/0!</v>
      </c>
      <c r="H134" s="34">
        <f t="shared" si="3"/>
        <v>85.82493152281602</v>
      </c>
      <c r="J134" s="22"/>
      <c r="K134" s="22"/>
    </row>
    <row r="135" spans="1:11" ht="60">
      <c r="A135" s="11"/>
      <c r="B135" s="58" t="s">
        <v>208</v>
      </c>
      <c r="C135" s="80" t="s">
        <v>209</v>
      </c>
      <c r="D135" s="33">
        <v>0</v>
      </c>
      <c r="E135" s="113">
        <v>52858.8</v>
      </c>
      <c r="F135" s="69">
        <v>51448.9</v>
      </c>
      <c r="G135" s="34" t="e">
        <f t="shared" si="5"/>
        <v>#DIV/0!</v>
      </c>
      <c r="H135" s="34">
        <f t="shared" si="3"/>
        <v>97.33270524491664</v>
      </c>
      <c r="J135" s="22"/>
      <c r="K135" s="22"/>
    </row>
    <row r="136" spans="1:11" ht="57.75" customHeight="1">
      <c r="A136" s="11"/>
      <c r="B136" s="58" t="s">
        <v>79</v>
      </c>
      <c r="C136" s="112" t="s">
        <v>150</v>
      </c>
      <c r="D136" s="30">
        <f>D137+D138</f>
        <v>44697.7</v>
      </c>
      <c r="E136" s="67">
        <f>E137+E138+E139</f>
        <v>214443.3</v>
      </c>
      <c r="F136" s="67">
        <f>F137+F138+F139</f>
        <v>149781.1</v>
      </c>
      <c r="G136" s="32">
        <f t="shared" si="5"/>
        <v>335.09800280551354</v>
      </c>
      <c r="H136" s="32">
        <f aca="true" t="shared" si="6" ref="H136:H146">F136/E136*100</f>
        <v>69.84648156412442</v>
      </c>
      <c r="J136" s="22"/>
      <c r="K136" s="22"/>
    </row>
    <row r="137" spans="1:11" ht="45">
      <c r="A137" s="11" t="s">
        <v>447</v>
      </c>
      <c r="B137" s="58" t="s">
        <v>80</v>
      </c>
      <c r="C137" s="80" t="s">
        <v>151</v>
      </c>
      <c r="D137" s="33">
        <v>0</v>
      </c>
      <c r="E137" s="113">
        <v>116324</v>
      </c>
      <c r="F137" s="89">
        <v>105558.8</v>
      </c>
      <c r="G137" s="34" t="e">
        <f t="shared" si="5"/>
        <v>#DIV/0!</v>
      </c>
      <c r="H137" s="34">
        <f t="shared" si="6"/>
        <v>90.74550393727864</v>
      </c>
      <c r="J137" s="22"/>
      <c r="K137" s="22"/>
    </row>
    <row r="138" spans="1:11" ht="45" customHeight="1">
      <c r="A138" s="11"/>
      <c r="B138" s="58" t="s">
        <v>81</v>
      </c>
      <c r="C138" s="80" t="s">
        <v>152</v>
      </c>
      <c r="D138" s="33">
        <v>44697.7</v>
      </c>
      <c r="E138" s="113">
        <v>48006.4</v>
      </c>
      <c r="F138" s="89">
        <v>44222.3</v>
      </c>
      <c r="G138" s="34">
        <f t="shared" si="5"/>
        <v>98.9364105983082</v>
      </c>
      <c r="H138" s="34">
        <f t="shared" si="6"/>
        <v>92.11750933208906</v>
      </c>
      <c r="J138" s="22"/>
      <c r="K138" s="22"/>
    </row>
    <row r="139" spans="1:11" ht="62.25" customHeight="1">
      <c r="A139" s="11"/>
      <c r="B139" s="58"/>
      <c r="C139" s="80" t="s">
        <v>292</v>
      </c>
      <c r="D139" s="33">
        <v>0</v>
      </c>
      <c r="E139" s="113">
        <v>50112.9</v>
      </c>
      <c r="F139" s="89">
        <v>0</v>
      </c>
      <c r="G139" s="34" t="e">
        <f>F139/D139*100</f>
        <v>#DIV/0!</v>
      </c>
      <c r="H139" s="34">
        <f t="shared" si="6"/>
        <v>0</v>
      </c>
      <c r="J139" s="22"/>
      <c r="K139" s="22"/>
    </row>
    <row r="140" spans="1:11" ht="62.25" customHeight="1">
      <c r="A140" s="11"/>
      <c r="B140" s="58"/>
      <c r="C140" s="112" t="s">
        <v>293</v>
      </c>
      <c r="D140" s="30">
        <f>D141</f>
        <v>0</v>
      </c>
      <c r="E140" s="67">
        <f>E141</f>
        <v>990</v>
      </c>
      <c r="F140" s="67">
        <f>F141</f>
        <v>0</v>
      </c>
      <c r="G140" s="32" t="e">
        <f>F140/D140*100</f>
        <v>#DIV/0!</v>
      </c>
      <c r="H140" s="32">
        <f t="shared" si="6"/>
        <v>0</v>
      </c>
      <c r="J140" s="22"/>
      <c r="K140" s="22"/>
    </row>
    <row r="141" spans="1:11" ht="48" customHeight="1">
      <c r="A141" s="11"/>
      <c r="B141" s="58"/>
      <c r="C141" s="80" t="s">
        <v>294</v>
      </c>
      <c r="D141" s="33">
        <v>0</v>
      </c>
      <c r="E141" s="113">
        <v>990</v>
      </c>
      <c r="F141" s="89">
        <v>0</v>
      </c>
      <c r="G141" s="34" t="e">
        <f>F141/D141*100</f>
        <v>#DIV/0!</v>
      </c>
      <c r="H141" s="34">
        <f t="shared" si="6"/>
        <v>0</v>
      </c>
      <c r="J141" s="22"/>
      <c r="K141" s="22"/>
    </row>
    <row r="142" spans="1:11" ht="48" customHeight="1">
      <c r="A142" s="11"/>
      <c r="B142" s="58"/>
      <c r="C142" s="112" t="s">
        <v>295</v>
      </c>
      <c r="D142" s="30">
        <f>D143</f>
        <v>0</v>
      </c>
      <c r="E142" s="67">
        <f>E143</f>
        <v>1828</v>
      </c>
      <c r="F142" s="67">
        <f>F143</f>
        <v>1823.7</v>
      </c>
      <c r="G142" s="32" t="e">
        <f>F142/D142*100</f>
        <v>#DIV/0!</v>
      </c>
      <c r="H142" s="32">
        <f t="shared" si="6"/>
        <v>99.76477024070022</v>
      </c>
      <c r="J142" s="22"/>
      <c r="K142" s="22"/>
    </row>
    <row r="143" spans="1:11" ht="49.5" customHeight="1">
      <c r="A143" s="11"/>
      <c r="B143" s="58"/>
      <c r="C143" s="80" t="s">
        <v>296</v>
      </c>
      <c r="D143" s="33">
        <v>0</v>
      </c>
      <c r="E143" s="113">
        <v>1828</v>
      </c>
      <c r="F143" s="89">
        <v>1823.7</v>
      </c>
      <c r="G143" s="34" t="e">
        <f>F143/D143*100</f>
        <v>#DIV/0!</v>
      </c>
      <c r="H143" s="34">
        <f t="shared" si="6"/>
        <v>99.76477024070022</v>
      </c>
      <c r="J143" s="22"/>
      <c r="K143" s="22"/>
    </row>
    <row r="144" spans="1:11" ht="43.5">
      <c r="A144" s="11"/>
      <c r="B144" s="58" t="s">
        <v>82</v>
      </c>
      <c r="C144" s="112" t="s">
        <v>153</v>
      </c>
      <c r="D144" s="30">
        <f>D145</f>
        <v>46030.9</v>
      </c>
      <c r="E144" s="67">
        <f>E145</f>
        <v>107857.2</v>
      </c>
      <c r="F144" s="67">
        <f>F145</f>
        <v>98439.4</v>
      </c>
      <c r="G144" s="32">
        <f t="shared" si="5"/>
        <v>213.85504085299223</v>
      </c>
      <c r="H144" s="32">
        <f t="shared" si="6"/>
        <v>91.26826952674462</v>
      </c>
      <c r="J144" s="22"/>
      <c r="K144" s="22"/>
    </row>
    <row r="145" spans="1:11" ht="15.75">
      <c r="A145" s="11"/>
      <c r="B145" s="58" t="s">
        <v>83</v>
      </c>
      <c r="C145" s="80" t="s">
        <v>154</v>
      </c>
      <c r="D145" s="33">
        <v>46030.9</v>
      </c>
      <c r="E145" s="113">
        <v>107857.2</v>
      </c>
      <c r="F145" s="89">
        <v>98439.4</v>
      </c>
      <c r="G145" s="34">
        <f t="shared" si="5"/>
        <v>213.85504085299223</v>
      </c>
      <c r="H145" s="34">
        <f t="shared" si="6"/>
        <v>91.26826952674462</v>
      </c>
      <c r="J145" s="22"/>
      <c r="K145" s="22"/>
    </row>
    <row r="146" spans="3:10" ht="15.75">
      <c r="C146" s="81" t="s">
        <v>1</v>
      </c>
      <c r="D146" s="67">
        <f>D117+D118+D121+D131+D136+D144</f>
        <v>9717682.799999999</v>
      </c>
      <c r="E146" s="67">
        <f>E117+E118+E121+E131+E136+E140+E142+E144</f>
        <v>10232230.099999998</v>
      </c>
      <c r="F146" s="67">
        <f>F117+F118+F121+F131+F136+F140+F142+F144</f>
        <v>10006836.899999999</v>
      </c>
      <c r="G146" s="32">
        <f>F146/D146*100</f>
        <v>102.97554577517182</v>
      </c>
      <c r="H146" s="32">
        <f t="shared" si="6"/>
        <v>97.79722310975005</v>
      </c>
      <c r="J146" s="3"/>
    </row>
    <row r="147" ht="12.75">
      <c r="J147" s="3"/>
    </row>
    <row r="148" ht="12.75">
      <c r="J148" s="3"/>
    </row>
    <row r="149" spans="4:6" ht="12.75">
      <c r="D149" s="28"/>
      <c r="F149" s="3"/>
    </row>
    <row r="150" ht="14.25">
      <c r="D150" s="26"/>
    </row>
    <row r="151" spans="3:4" ht="12.75">
      <c r="C151" s="3"/>
      <c r="D151" s="29"/>
    </row>
    <row r="152" ht="12.75">
      <c r="F152" s="25"/>
    </row>
    <row r="153" ht="12.75">
      <c r="E153" s="3"/>
    </row>
    <row r="154" ht="12.75">
      <c r="E154" s="3"/>
    </row>
    <row r="155" ht="12.75">
      <c r="J155" s="3"/>
    </row>
    <row r="162" ht="12.75">
      <c r="F162" s="3"/>
    </row>
    <row r="164" ht="12.75">
      <c r="F164" s="55"/>
    </row>
    <row r="166" ht="12.75">
      <c r="G166" s="3"/>
    </row>
    <row r="168" ht="12.75">
      <c r="H168" s="3"/>
    </row>
    <row r="177" ht="12.75">
      <c r="G177" s="3"/>
    </row>
  </sheetData>
  <sheetProtection/>
  <mergeCells count="7">
    <mergeCell ref="C2:H2"/>
    <mergeCell ref="C3:H3"/>
    <mergeCell ref="G5:H5"/>
    <mergeCell ref="C5:C6"/>
    <mergeCell ref="D5:D6"/>
    <mergeCell ref="E5:E6"/>
    <mergeCell ref="F5:F6"/>
  </mergeCells>
  <printOptions/>
  <pageMargins left="0.5905511811023623" right="0.2755905511811024" top="0.5511811023622047" bottom="0.5905511811023623" header="0" footer="0"/>
  <pageSetup fitToHeight="5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175"/>
  <sheetViews>
    <sheetView zoomScale="85" zoomScaleNormal="85" zoomScaleSheetLayoutView="85" zoomScalePageLayoutView="0" workbookViewId="0" topLeftCell="A1">
      <pane xSplit="3" ySplit="6" topLeftCell="D143" activePane="bottomRight" state="frozen"/>
      <selection pane="topLeft" activeCell="A1" sqref="A1"/>
      <selection pane="topRight" activeCell="A1" sqref="A1"/>
      <selection pane="bottomLeft" activeCell="A7" sqref="A7"/>
      <selection pane="bottomRight" activeCell="L14" sqref="L14:L16"/>
    </sheetView>
  </sheetViews>
  <sheetFormatPr defaultColWidth="9.00390625" defaultRowHeight="12.75"/>
  <cols>
    <col min="1" max="1" width="0" style="0" hidden="1" customWidth="1"/>
    <col min="2" max="2" width="10.625" style="59" hidden="1" customWidth="1"/>
    <col min="3" max="3" width="55.75390625" style="0" customWidth="1"/>
    <col min="4" max="4" width="15.875" style="0" customWidth="1"/>
    <col min="5" max="5" width="15.00390625" style="27" customWidth="1"/>
    <col min="6" max="6" width="15.25390625" style="0" customWidth="1"/>
    <col min="7" max="7" width="18.375" style="0" customWidth="1"/>
    <col min="8" max="8" width="17.125" style="0" customWidth="1"/>
    <col min="9" max="9" width="16.75390625" style="0" customWidth="1"/>
    <col min="10" max="10" width="17.375" style="0" customWidth="1"/>
    <col min="11" max="11" width="18.00390625" style="0" customWidth="1"/>
    <col min="12" max="12" width="15.25390625" style="0" customWidth="1"/>
    <col min="13" max="13" width="11.75390625" style="0" bestFit="1" customWidth="1"/>
  </cols>
  <sheetData>
    <row r="1" ht="14.25">
      <c r="I1" s="41" t="s">
        <v>359</v>
      </c>
    </row>
    <row r="2" spans="3:9" ht="19.5">
      <c r="C2" s="225" t="s">
        <v>297</v>
      </c>
      <c r="D2" s="225"/>
      <c r="E2" s="225"/>
      <c r="F2" s="225"/>
      <c r="G2" s="225"/>
      <c r="H2" s="225"/>
      <c r="I2" s="225"/>
    </row>
    <row r="3" spans="3:9" ht="19.5">
      <c r="C3" s="225" t="s">
        <v>375</v>
      </c>
      <c r="D3" s="225"/>
      <c r="E3" s="225"/>
      <c r="F3" s="225"/>
      <c r="G3" s="225"/>
      <c r="H3" s="225"/>
      <c r="I3" s="225"/>
    </row>
    <row r="4" spans="3:9" ht="15" customHeight="1">
      <c r="C4" s="1"/>
      <c r="D4" s="1"/>
      <c r="E4" s="1"/>
      <c r="F4" s="1"/>
      <c r="G4" s="1"/>
      <c r="H4" s="1"/>
      <c r="I4" s="36" t="s">
        <v>442</v>
      </c>
    </row>
    <row r="5" spans="3:9" ht="20.25" customHeight="1">
      <c r="C5" s="228" t="s">
        <v>332</v>
      </c>
      <c r="D5" s="230" t="s">
        <v>303</v>
      </c>
      <c r="E5" s="230" t="s">
        <v>304</v>
      </c>
      <c r="F5" s="231" t="s">
        <v>347</v>
      </c>
      <c r="G5" s="230" t="s">
        <v>478</v>
      </c>
      <c r="H5" s="230" t="s">
        <v>333</v>
      </c>
      <c r="I5" s="230"/>
    </row>
    <row r="6" spans="3:9" ht="59.25" customHeight="1">
      <c r="C6" s="229"/>
      <c r="D6" s="230"/>
      <c r="E6" s="230"/>
      <c r="F6" s="231"/>
      <c r="G6" s="230"/>
      <c r="H6" s="4" t="s">
        <v>162</v>
      </c>
      <c r="I6" s="4" t="s">
        <v>348</v>
      </c>
    </row>
    <row r="7" spans="3:9" ht="14.25"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2">
        <v>7</v>
      </c>
    </row>
    <row r="8" spans="2:12" ht="15.75">
      <c r="B8" s="59" t="s">
        <v>2</v>
      </c>
      <c r="C8" s="2" t="s">
        <v>351</v>
      </c>
      <c r="D8" s="30">
        <f>D9+D10</f>
        <v>0</v>
      </c>
      <c r="E8" s="30">
        <f>E9+E10</f>
        <v>809.3</v>
      </c>
      <c r="F8" s="30">
        <f>F9+F10</f>
        <v>818</v>
      </c>
      <c r="G8" s="30">
        <f>G9+G10</f>
        <v>816.6</v>
      </c>
      <c r="H8" s="32">
        <f aca="true" t="shared" si="0" ref="H8:H71">G8/E8*100</f>
        <v>100.90201408624739</v>
      </c>
      <c r="I8" s="32">
        <f aca="true" t="shared" si="1" ref="I8:I71">G8/F8*100</f>
        <v>99.82885085574573</v>
      </c>
      <c r="K8" s="3"/>
      <c r="L8" s="3"/>
    </row>
    <row r="9" spans="2:9" ht="60">
      <c r="B9" s="59" t="s">
        <v>28</v>
      </c>
      <c r="C9" s="76" t="s">
        <v>482</v>
      </c>
      <c r="D9" s="33">
        <v>0</v>
      </c>
      <c r="E9" s="89">
        <v>769.3</v>
      </c>
      <c r="F9" s="89">
        <v>778</v>
      </c>
      <c r="G9" s="89">
        <v>776.6</v>
      </c>
      <c r="H9" s="34">
        <f t="shared" si="0"/>
        <v>100.94891459768623</v>
      </c>
      <c r="I9" s="34">
        <f t="shared" si="1"/>
        <v>99.82005141388174</v>
      </c>
    </row>
    <row r="10" spans="2:12" ht="15.75">
      <c r="B10" s="59" t="s">
        <v>29</v>
      </c>
      <c r="C10" s="76" t="s">
        <v>84</v>
      </c>
      <c r="D10" s="35"/>
      <c r="E10" s="113">
        <v>40</v>
      </c>
      <c r="F10" s="113">
        <v>40</v>
      </c>
      <c r="G10" s="113">
        <v>40</v>
      </c>
      <c r="H10" s="32">
        <f t="shared" si="0"/>
        <v>100</v>
      </c>
      <c r="I10" s="32">
        <f t="shared" si="1"/>
        <v>100</v>
      </c>
      <c r="J10" s="8"/>
      <c r="K10" s="24"/>
      <c r="L10" s="21"/>
    </row>
    <row r="11" spans="2:12" ht="15.75">
      <c r="B11" s="59" t="s">
        <v>3</v>
      </c>
      <c r="C11" s="6" t="s">
        <v>352</v>
      </c>
      <c r="D11" s="31">
        <f>SUM(D12:D19)</f>
        <v>58341.799999999996</v>
      </c>
      <c r="E11" s="82">
        <f>SUM(E12:E19)</f>
        <v>158292.7</v>
      </c>
      <c r="F11" s="82">
        <f>SUM(F12:F19)</f>
        <v>193728.7</v>
      </c>
      <c r="G11" s="82">
        <f>SUM(G12:G19)</f>
        <v>168024.9</v>
      </c>
      <c r="H11" s="32">
        <f t="shared" si="0"/>
        <v>106.14823046167005</v>
      </c>
      <c r="I11" s="32">
        <f t="shared" si="1"/>
        <v>86.73206396367704</v>
      </c>
      <c r="K11" s="20"/>
      <c r="L11" s="21"/>
    </row>
    <row r="12" spans="2:12" ht="60">
      <c r="B12" s="59" t="s">
        <v>483</v>
      </c>
      <c r="C12" s="76" t="s">
        <v>85</v>
      </c>
      <c r="D12" s="33">
        <v>14</v>
      </c>
      <c r="E12" s="89">
        <v>2067.4</v>
      </c>
      <c r="F12" s="89">
        <v>4890.8</v>
      </c>
      <c r="G12" s="89">
        <v>4196.7</v>
      </c>
      <c r="H12" s="34">
        <f t="shared" si="0"/>
        <v>202.9940988681435</v>
      </c>
      <c r="I12" s="34">
        <f t="shared" si="1"/>
        <v>85.80804776314712</v>
      </c>
      <c r="K12" s="23"/>
      <c r="L12" s="21"/>
    </row>
    <row r="13" spans="2:12" ht="90">
      <c r="B13" s="59" t="s">
        <v>30</v>
      </c>
      <c r="C13" s="76" t="s">
        <v>86</v>
      </c>
      <c r="D13" s="33">
        <v>69.3</v>
      </c>
      <c r="E13" s="89">
        <v>1639.3</v>
      </c>
      <c r="F13" s="89">
        <v>4103.4</v>
      </c>
      <c r="G13" s="89">
        <v>3686.2</v>
      </c>
      <c r="H13" s="34">
        <f t="shared" si="0"/>
        <v>224.86427133532604</v>
      </c>
      <c r="I13" s="34">
        <f t="shared" si="1"/>
        <v>89.83282156260663</v>
      </c>
      <c r="K13" s="23"/>
      <c r="L13" s="21"/>
    </row>
    <row r="14" spans="2:12" ht="30">
      <c r="B14" s="59" t="s">
        <v>484</v>
      </c>
      <c r="C14" s="76" t="s">
        <v>87</v>
      </c>
      <c r="D14" s="33">
        <v>382.8</v>
      </c>
      <c r="E14" s="89">
        <v>382.8</v>
      </c>
      <c r="F14" s="89">
        <v>813.5</v>
      </c>
      <c r="G14" s="89">
        <v>728.3</v>
      </c>
      <c r="H14" s="34">
        <f t="shared" si="0"/>
        <v>190.25600835945662</v>
      </c>
      <c r="I14" s="34">
        <f t="shared" si="1"/>
        <v>89.52673632452365</v>
      </c>
      <c r="K14" s="24"/>
      <c r="L14" s="21"/>
    </row>
    <row r="15" spans="2:12" ht="30">
      <c r="B15" s="111" t="s">
        <v>31</v>
      </c>
      <c r="C15" s="76" t="s">
        <v>88</v>
      </c>
      <c r="D15" s="69">
        <v>30230</v>
      </c>
      <c r="E15" s="89">
        <v>45094.1</v>
      </c>
      <c r="F15" s="89">
        <v>59701.4</v>
      </c>
      <c r="G15" s="89">
        <v>56871.2</v>
      </c>
      <c r="H15" s="34">
        <f t="shared" si="0"/>
        <v>126.11672036918355</v>
      </c>
      <c r="I15" s="34">
        <f t="shared" si="1"/>
        <v>95.25940765208185</v>
      </c>
      <c r="K15" s="20"/>
      <c r="L15" s="21"/>
    </row>
    <row r="16" spans="2:12" ht="30">
      <c r="B16" s="59" t="s">
        <v>485</v>
      </c>
      <c r="C16" s="108" t="s">
        <v>94</v>
      </c>
      <c r="D16" s="110">
        <v>27536.6</v>
      </c>
      <c r="E16" s="89">
        <v>30236.6</v>
      </c>
      <c r="F16" s="89">
        <v>30553.1</v>
      </c>
      <c r="G16" s="89">
        <v>26112.5</v>
      </c>
      <c r="H16" s="34">
        <f t="shared" si="0"/>
        <v>86.3605696407665</v>
      </c>
      <c r="I16" s="34">
        <f t="shared" si="1"/>
        <v>85.4659592643627</v>
      </c>
      <c r="K16" s="24"/>
      <c r="L16" s="21"/>
    </row>
    <row r="17" spans="2:12" ht="45" hidden="1">
      <c r="B17" s="59" t="s">
        <v>32</v>
      </c>
      <c r="C17" s="108" t="s">
        <v>95</v>
      </c>
      <c r="D17" s="110"/>
      <c r="E17" s="69"/>
      <c r="F17" s="69"/>
      <c r="G17" s="69"/>
      <c r="H17" s="34" t="e">
        <f t="shared" si="0"/>
        <v>#DIV/0!</v>
      </c>
      <c r="I17" s="34" t="e">
        <f t="shared" si="1"/>
        <v>#DIV/0!</v>
      </c>
      <c r="K17" s="20"/>
      <c r="L17" s="21"/>
    </row>
    <row r="18" spans="2:12" ht="30">
      <c r="B18" s="59" t="s">
        <v>486</v>
      </c>
      <c r="C18" s="76" t="s">
        <v>96</v>
      </c>
      <c r="D18" s="35">
        <v>109.1</v>
      </c>
      <c r="E18" s="89">
        <v>109.1</v>
      </c>
      <c r="F18" s="89">
        <v>1228.4</v>
      </c>
      <c r="G18" s="89">
        <v>987.5</v>
      </c>
      <c r="H18" s="34">
        <f t="shared" si="0"/>
        <v>905.1329055912008</v>
      </c>
      <c r="I18" s="34">
        <f t="shared" si="1"/>
        <v>80.38912406382285</v>
      </c>
      <c r="K18" s="20"/>
      <c r="L18" s="21"/>
    </row>
    <row r="19" spans="2:12" ht="15.75">
      <c r="B19" s="59" t="s">
        <v>33</v>
      </c>
      <c r="C19" s="76" t="s">
        <v>97</v>
      </c>
      <c r="D19" s="35">
        <f>D20+D21</f>
        <v>0</v>
      </c>
      <c r="E19" s="35">
        <f>E20+E21</f>
        <v>78763.4</v>
      </c>
      <c r="F19" s="35">
        <f>F20+F21</f>
        <v>92438.09999999999</v>
      </c>
      <c r="G19" s="35">
        <f>G20+G21</f>
        <v>75442.5</v>
      </c>
      <c r="H19" s="34">
        <f t="shared" si="0"/>
        <v>95.78370156697147</v>
      </c>
      <c r="I19" s="34">
        <f t="shared" si="1"/>
        <v>81.61407471594505</v>
      </c>
      <c r="K19" s="20"/>
      <c r="L19" s="21"/>
    </row>
    <row r="20" spans="2:12" ht="15.75">
      <c r="B20" s="59" t="s">
        <v>34</v>
      </c>
      <c r="C20" s="79" t="s">
        <v>98</v>
      </c>
      <c r="D20" s="35">
        <v>0</v>
      </c>
      <c r="E20" s="89">
        <v>0</v>
      </c>
      <c r="F20" s="89">
        <v>13674.7</v>
      </c>
      <c r="G20" s="89">
        <v>13598.3</v>
      </c>
      <c r="H20" s="34"/>
      <c r="I20" s="34">
        <f t="shared" si="1"/>
        <v>99.441304013982</v>
      </c>
      <c r="J20" s="9"/>
      <c r="L20" s="10"/>
    </row>
    <row r="21" spans="2:12" ht="15.75">
      <c r="B21" s="59" t="s">
        <v>167</v>
      </c>
      <c r="C21" s="79" t="s">
        <v>168</v>
      </c>
      <c r="D21" s="35">
        <v>0</v>
      </c>
      <c r="E21" s="89">
        <v>78763.4</v>
      </c>
      <c r="F21" s="89">
        <v>78763.4</v>
      </c>
      <c r="G21" s="89">
        <v>61844.2</v>
      </c>
      <c r="H21" s="34">
        <f t="shared" si="0"/>
        <v>78.51895677433936</v>
      </c>
      <c r="I21" s="34">
        <f t="shared" si="1"/>
        <v>78.51895677433936</v>
      </c>
      <c r="J21" s="9"/>
      <c r="L21" s="10"/>
    </row>
    <row r="22" spans="2:12" ht="15.75">
      <c r="B22" s="59" t="s">
        <v>4</v>
      </c>
      <c r="C22" s="6" t="s">
        <v>353</v>
      </c>
      <c r="D22" s="31">
        <f>SUM(D23:D32)</f>
        <v>64492.299999999996</v>
      </c>
      <c r="E22" s="82">
        <f>SUM(E23:E32)</f>
        <v>151952.3</v>
      </c>
      <c r="F22" s="82">
        <f>SUM(F23:F32)</f>
        <v>262205.3</v>
      </c>
      <c r="G22" s="82">
        <f>SUM(G23:G32)</f>
        <v>239065.19999999995</v>
      </c>
      <c r="H22" s="34">
        <f t="shared" si="0"/>
        <v>157.32910920071626</v>
      </c>
      <c r="I22" s="34">
        <f t="shared" si="1"/>
        <v>91.17481606969804</v>
      </c>
      <c r="J22" s="9"/>
      <c r="L22" s="10"/>
    </row>
    <row r="23" spans="2:12" ht="30">
      <c r="B23" s="59" t="s">
        <v>488</v>
      </c>
      <c r="C23" s="76" t="s">
        <v>487</v>
      </c>
      <c r="D23" s="33">
        <v>46472.7</v>
      </c>
      <c r="E23" s="89">
        <v>58135.9</v>
      </c>
      <c r="F23" s="89">
        <v>109713.6</v>
      </c>
      <c r="G23" s="89">
        <v>97985.2</v>
      </c>
      <c r="H23" s="34">
        <f t="shared" si="0"/>
        <v>168.5450814384915</v>
      </c>
      <c r="I23" s="34">
        <f t="shared" si="1"/>
        <v>89.30998527074127</v>
      </c>
      <c r="J23" s="9"/>
      <c r="L23" s="10"/>
    </row>
    <row r="24" spans="2:12" ht="15.75">
      <c r="B24" s="59" t="s">
        <v>35</v>
      </c>
      <c r="C24" s="76" t="s">
        <v>99</v>
      </c>
      <c r="D24" s="33">
        <v>14793.8</v>
      </c>
      <c r="E24" s="89">
        <v>21802.5</v>
      </c>
      <c r="F24" s="89">
        <v>63407.4</v>
      </c>
      <c r="G24" s="89">
        <v>59370.4</v>
      </c>
      <c r="H24" s="34">
        <f t="shared" si="0"/>
        <v>272.3100561862172</v>
      </c>
      <c r="I24" s="34">
        <f t="shared" si="1"/>
        <v>93.63323523752747</v>
      </c>
      <c r="J24" s="9"/>
      <c r="L24" s="10"/>
    </row>
    <row r="25" spans="2:12" ht="15.75">
      <c r="B25" s="59" t="s">
        <v>36</v>
      </c>
      <c r="C25" s="77" t="s">
        <v>100</v>
      </c>
      <c r="D25" s="33">
        <v>338.4</v>
      </c>
      <c r="E25" s="89">
        <v>338.4</v>
      </c>
      <c r="F25" s="89">
        <v>370.9</v>
      </c>
      <c r="G25" s="89">
        <v>249.8</v>
      </c>
      <c r="H25" s="34">
        <f t="shared" si="0"/>
        <v>73.8179669030733</v>
      </c>
      <c r="I25" s="34">
        <f t="shared" si="1"/>
        <v>67.34968994338098</v>
      </c>
      <c r="J25" s="9"/>
      <c r="L25" s="10"/>
    </row>
    <row r="26" spans="2:12" ht="30">
      <c r="B26" s="59" t="s">
        <v>37</v>
      </c>
      <c r="C26" s="77" t="s">
        <v>490</v>
      </c>
      <c r="D26" s="33">
        <v>0</v>
      </c>
      <c r="E26" s="89">
        <v>0</v>
      </c>
      <c r="F26" s="89">
        <v>2976.5</v>
      </c>
      <c r="G26" s="89">
        <v>2445.8</v>
      </c>
      <c r="H26" s="34" t="e">
        <f t="shared" si="0"/>
        <v>#DIV/0!</v>
      </c>
      <c r="I26" s="34">
        <f t="shared" si="1"/>
        <v>82.17033428523433</v>
      </c>
      <c r="J26" s="9"/>
      <c r="L26" s="10"/>
    </row>
    <row r="27" spans="2:12" ht="15.75">
      <c r="B27" s="59" t="s">
        <v>38</v>
      </c>
      <c r="C27" s="77" t="s">
        <v>492</v>
      </c>
      <c r="D27" s="33">
        <v>1900</v>
      </c>
      <c r="E27" s="89">
        <v>1900</v>
      </c>
      <c r="F27" s="89">
        <v>1218.7</v>
      </c>
      <c r="G27" s="89">
        <v>1113.5</v>
      </c>
      <c r="H27" s="34">
        <f t="shared" si="0"/>
        <v>58.60526315789474</v>
      </c>
      <c r="I27" s="34">
        <f t="shared" si="1"/>
        <v>91.36785098875852</v>
      </c>
      <c r="J27" s="9"/>
      <c r="L27" s="10"/>
    </row>
    <row r="28" spans="2:12" ht="15.75">
      <c r="B28" s="59" t="s">
        <v>489</v>
      </c>
      <c r="C28" s="76" t="s">
        <v>101</v>
      </c>
      <c r="D28" s="33">
        <v>127.2</v>
      </c>
      <c r="E28" s="89">
        <v>127.2</v>
      </c>
      <c r="F28" s="89">
        <v>3788.5</v>
      </c>
      <c r="G28" s="89">
        <v>3450.8</v>
      </c>
      <c r="H28" s="34">
        <f t="shared" si="0"/>
        <v>2712.8930817610067</v>
      </c>
      <c r="I28" s="34">
        <f t="shared" si="1"/>
        <v>91.08618186617396</v>
      </c>
      <c r="J28" s="9"/>
      <c r="L28" s="10"/>
    </row>
    <row r="29" spans="2:12" ht="30">
      <c r="B29" s="59" t="s">
        <v>491</v>
      </c>
      <c r="C29" s="76" t="s">
        <v>493</v>
      </c>
      <c r="D29" s="33">
        <v>430</v>
      </c>
      <c r="E29" s="89">
        <v>430</v>
      </c>
      <c r="F29" s="89">
        <v>10196</v>
      </c>
      <c r="G29" s="89">
        <v>10031.9</v>
      </c>
      <c r="H29" s="34">
        <f t="shared" si="0"/>
        <v>2333</v>
      </c>
      <c r="I29" s="34">
        <f t="shared" si="1"/>
        <v>98.39054531188701</v>
      </c>
      <c r="J29" s="9"/>
      <c r="L29" s="10"/>
    </row>
    <row r="30" spans="2:12" ht="30" hidden="1">
      <c r="B30" s="59" t="s">
        <v>39</v>
      </c>
      <c r="C30" s="76" t="s">
        <v>495</v>
      </c>
      <c r="D30" s="33"/>
      <c r="E30" s="69"/>
      <c r="F30" s="89"/>
      <c r="G30" s="89"/>
      <c r="H30" s="34"/>
      <c r="I30" s="34" t="e">
        <f t="shared" si="1"/>
        <v>#DIV/0!</v>
      </c>
      <c r="J30" s="9"/>
      <c r="L30" s="10"/>
    </row>
    <row r="31" spans="2:12" ht="30">
      <c r="B31" s="59" t="s">
        <v>494</v>
      </c>
      <c r="C31" s="76" t="s">
        <v>496</v>
      </c>
      <c r="D31" s="33">
        <v>0</v>
      </c>
      <c r="E31" s="89">
        <v>0</v>
      </c>
      <c r="F31" s="89">
        <v>251.4</v>
      </c>
      <c r="G31" s="89">
        <v>134.4</v>
      </c>
      <c r="H31" s="34"/>
      <c r="I31" s="34">
        <f t="shared" si="1"/>
        <v>53.46062052505967</v>
      </c>
      <c r="J31" s="9"/>
      <c r="L31" s="10"/>
    </row>
    <row r="32" spans="2:12" ht="15.75">
      <c r="B32" s="59" t="s">
        <v>40</v>
      </c>
      <c r="C32" s="76" t="s">
        <v>102</v>
      </c>
      <c r="D32" s="33">
        <f>D33+D34</f>
        <v>430.2</v>
      </c>
      <c r="E32" s="33">
        <f>E33+E34</f>
        <v>69218.3</v>
      </c>
      <c r="F32" s="33">
        <f>F33+F34</f>
        <v>70282.3</v>
      </c>
      <c r="G32" s="33">
        <f>G33+G34</f>
        <v>64283.399999999994</v>
      </c>
      <c r="H32" s="34">
        <f t="shared" si="0"/>
        <v>92.87052701380992</v>
      </c>
      <c r="I32" s="34">
        <f t="shared" si="1"/>
        <v>91.4645650469606</v>
      </c>
      <c r="J32" s="9"/>
      <c r="L32" s="10"/>
    </row>
    <row r="33" spans="2:12" ht="30">
      <c r="B33" s="59" t="s">
        <v>41</v>
      </c>
      <c r="C33" s="79" t="s">
        <v>103</v>
      </c>
      <c r="D33" s="33">
        <v>430.2</v>
      </c>
      <c r="E33" s="89">
        <v>3192.6</v>
      </c>
      <c r="F33" s="89">
        <v>4256.6</v>
      </c>
      <c r="G33" s="89">
        <v>3905.7</v>
      </c>
      <c r="H33" s="34">
        <f t="shared" si="0"/>
        <v>122.33602706258222</v>
      </c>
      <c r="I33" s="34">
        <f t="shared" si="1"/>
        <v>91.75633134426536</v>
      </c>
      <c r="J33" s="9"/>
      <c r="L33" s="13"/>
    </row>
    <row r="34" spans="2:12" ht="15.75">
      <c r="B34" s="59" t="s">
        <v>42</v>
      </c>
      <c r="C34" s="79" t="s">
        <v>104</v>
      </c>
      <c r="D34" s="33">
        <v>0</v>
      </c>
      <c r="E34" s="89">
        <v>66025.7</v>
      </c>
      <c r="F34" s="89">
        <v>66025.7</v>
      </c>
      <c r="G34" s="89">
        <v>60377.7</v>
      </c>
      <c r="H34" s="34">
        <f t="shared" si="0"/>
        <v>91.4457552135002</v>
      </c>
      <c r="I34" s="34">
        <f t="shared" si="1"/>
        <v>91.4457552135002</v>
      </c>
      <c r="J34" s="9"/>
      <c r="L34" s="13"/>
    </row>
    <row r="35" spans="2:12" ht="15.75">
      <c r="B35" s="59" t="s">
        <v>5</v>
      </c>
      <c r="C35" s="6" t="s">
        <v>354</v>
      </c>
      <c r="D35" s="31">
        <f>D36+D37+D38+D41+D43+D46+D48+D50+D53+D54</f>
        <v>27634.2</v>
      </c>
      <c r="E35" s="82">
        <f>E36+E37+E38+E41+E43+E46+E48+E50+E53+E54</f>
        <v>30538.600000000002</v>
      </c>
      <c r="F35" s="187">
        <f>F36+F37+F38+F41+F43+F46+F48+F50+F53+F54</f>
        <v>41969.899999999994</v>
      </c>
      <c r="G35" s="82">
        <f>G36+G37+G38+G41+G43+G46+G48+G50+G53+G54</f>
        <v>38276.5</v>
      </c>
      <c r="H35" s="32">
        <f t="shared" si="0"/>
        <v>125.33809670384366</v>
      </c>
      <c r="I35" s="32">
        <f t="shared" si="1"/>
        <v>91.19988372619426</v>
      </c>
      <c r="J35" s="12"/>
      <c r="L35" s="13"/>
    </row>
    <row r="36" spans="2:12" ht="30" hidden="1">
      <c r="B36" s="59" t="s">
        <v>498</v>
      </c>
      <c r="C36" s="76" t="s">
        <v>497</v>
      </c>
      <c r="D36" s="33"/>
      <c r="E36" s="113"/>
      <c r="F36" s="89"/>
      <c r="G36" s="89"/>
      <c r="H36" s="34" t="e">
        <f t="shared" si="0"/>
        <v>#DIV/0!</v>
      </c>
      <c r="I36" s="34" t="e">
        <f t="shared" si="1"/>
        <v>#DIV/0!</v>
      </c>
      <c r="J36" s="12"/>
      <c r="L36" s="13"/>
    </row>
    <row r="37" spans="2:12" ht="30" hidden="1">
      <c r="B37" s="59" t="s">
        <v>499</v>
      </c>
      <c r="C37" s="76" t="s">
        <v>105</v>
      </c>
      <c r="D37" s="33"/>
      <c r="E37" s="113"/>
      <c r="F37" s="89"/>
      <c r="G37" s="89"/>
      <c r="H37" s="34" t="e">
        <f t="shared" si="0"/>
        <v>#DIV/0!</v>
      </c>
      <c r="I37" s="34" t="e">
        <f t="shared" si="1"/>
        <v>#DIV/0!</v>
      </c>
      <c r="J37" s="12"/>
      <c r="L37" s="13"/>
    </row>
    <row r="38" spans="2:12" ht="45">
      <c r="B38" s="59" t="s">
        <v>500</v>
      </c>
      <c r="C38" s="76" t="s">
        <v>106</v>
      </c>
      <c r="D38" s="35">
        <f>D39+D40</f>
        <v>25716.7</v>
      </c>
      <c r="E38" s="35">
        <f>E39+E40</f>
        <v>27819.7</v>
      </c>
      <c r="F38" s="35">
        <f>F39+F40</f>
        <v>36534.899999999994</v>
      </c>
      <c r="G38" s="35">
        <f>G39+G40</f>
        <v>33359.799999999996</v>
      </c>
      <c r="H38" s="34">
        <f t="shared" si="0"/>
        <v>119.91430533039535</v>
      </c>
      <c r="I38" s="34">
        <f t="shared" si="1"/>
        <v>91.30940552731772</v>
      </c>
      <c r="J38" s="12"/>
      <c r="L38" s="13"/>
    </row>
    <row r="39" spans="2:12" ht="45">
      <c r="B39" s="59" t="s">
        <v>502</v>
      </c>
      <c r="C39" s="78" t="s">
        <v>501</v>
      </c>
      <c r="D39" s="35">
        <v>1500</v>
      </c>
      <c r="E39" s="89">
        <v>1585</v>
      </c>
      <c r="F39" s="89">
        <v>2160.2</v>
      </c>
      <c r="G39" s="89">
        <v>1680.2</v>
      </c>
      <c r="H39" s="34">
        <f t="shared" si="0"/>
        <v>106.00630914826499</v>
      </c>
      <c r="I39" s="34">
        <f t="shared" si="1"/>
        <v>77.77983520044441</v>
      </c>
      <c r="J39" s="12"/>
      <c r="L39" s="13"/>
    </row>
    <row r="40" spans="2:12" ht="76.5" customHeight="1">
      <c r="B40" s="59" t="s">
        <v>503</v>
      </c>
      <c r="C40" s="79" t="s">
        <v>107</v>
      </c>
      <c r="D40" s="35">
        <v>24216.7</v>
      </c>
      <c r="E40" s="89">
        <v>26234.7</v>
      </c>
      <c r="F40" s="89">
        <v>34374.7</v>
      </c>
      <c r="G40" s="89">
        <v>31679.6</v>
      </c>
      <c r="H40" s="34">
        <f t="shared" si="0"/>
        <v>120.75457314167876</v>
      </c>
      <c r="I40" s="34">
        <f t="shared" si="1"/>
        <v>92.15964066595491</v>
      </c>
      <c r="J40" s="12"/>
      <c r="L40" s="13"/>
    </row>
    <row r="41" spans="2:12" ht="15.75">
      <c r="B41" s="59" t="s">
        <v>505</v>
      </c>
      <c r="C41" s="76" t="s">
        <v>504</v>
      </c>
      <c r="D41" s="35">
        <f>D42</f>
        <v>0</v>
      </c>
      <c r="E41" s="35">
        <f>E42</f>
        <v>96.9</v>
      </c>
      <c r="F41" s="35">
        <f>F42</f>
        <v>627.4</v>
      </c>
      <c r="G41" s="35">
        <f>G42</f>
        <v>621.8</v>
      </c>
      <c r="H41" s="34">
        <f t="shared" si="0"/>
        <v>641.6924664602682</v>
      </c>
      <c r="I41" s="34">
        <f t="shared" si="1"/>
        <v>99.10742747848262</v>
      </c>
      <c r="J41" s="12"/>
      <c r="L41" s="13"/>
    </row>
    <row r="42" spans="2:12" ht="34.5" customHeight="1">
      <c r="B42" s="59" t="s">
        <v>507</v>
      </c>
      <c r="C42" s="79" t="s">
        <v>506</v>
      </c>
      <c r="D42" s="35">
        <v>0</v>
      </c>
      <c r="E42" s="89">
        <v>96.9</v>
      </c>
      <c r="F42" s="89">
        <v>627.4</v>
      </c>
      <c r="G42" s="89">
        <v>621.8</v>
      </c>
      <c r="H42" s="34">
        <f t="shared" si="0"/>
        <v>641.6924664602682</v>
      </c>
      <c r="I42" s="34">
        <f t="shared" si="1"/>
        <v>99.10742747848262</v>
      </c>
      <c r="J42" s="12"/>
      <c r="L42" s="13"/>
    </row>
    <row r="43" spans="2:12" ht="30">
      <c r="B43" s="59" t="s">
        <v>43</v>
      </c>
      <c r="C43" s="76" t="s">
        <v>508</v>
      </c>
      <c r="D43" s="35">
        <f>D44+D45</f>
        <v>0</v>
      </c>
      <c r="E43" s="35">
        <f>E44+E45</f>
        <v>133.2</v>
      </c>
      <c r="F43" s="35">
        <f>F44+F45</f>
        <v>150.5</v>
      </c>
      <c r="G43" s="35">
        <f>G44+G45</f>
        <v>149.9</v>
      </c>
      <c r="H43" s="34">
        <f t="shared" si="0"/>
        <v>112.53753753753755</v>
      </c>
      <c r="I43" s="34">
        <f t="shared" si="1"/>
        <v>99.60132890365449</v>
      </c>
      <c r="J43" s="12"/>
      <c r="L43" s="13"/>
    </row>
    <row r="44" spans="2:12" ht="30">
      <c r="B44" s="59" t="s">
        <v>44</v>
      </c>
      <c r="C44" s="79" t="s">
        <v>108</v>
      </c>
      <c r="D44" s="35">
        <v>0</v>
      </c>
      <c r="E44" s="89">
        <v>0</v>
      </c>
      <c r="F44" s="89">
        <v>17.3</v>
      </c>
      <c r="G44" s="89">
        <v>17.3</v>
      </c>
      <c r="H44" s="34" t="e">
        <f t="shared" si="0"/>
        <v>#DIV/0!</v>
      </c>
      <c r="I44" s="34">
        <f t="shared" si="1"/>
        <v>100</v>
      </c>
      <c r="J44" s="12"/>
      <c r="L44" s="13"/>
    </row>
    <row r="45" spans="2:12" ht="15.75">
      <c r="B45" s="59" t="s">
        <v>171</v>
      </c>
      <c r="C45" s="79" t="s">
        <v>176</v>
      </c>
      <c r="D45" s="35">
        <v>0</v>
      </c>
      <c r="E45" s="89">
        <v>133.2</v>
      </c>
      <c r="F45" s="89">
        <v>133.2</v>
      </c>
      <c r="G45" s="89">
        <v>132.6</v>
      </c>
      <c r="H45" s="34">
        <f t="shared" si="0"/>
        <v>99.54954954954955</v>
      </c>
      <c r="I45" s="34">
        <f t="shared" si="1"/>
        <v>99.54954954954955</v>
      </c>
      <c r="J45" s="12"/>
      <c r="L45" s="13"/>
    </row>
    <row r="46" spans="2:12" ht="15.75">
      <c r="B46" s="59" t="s">
        <v>509</v>
      </c>
      <c r="C46" s="76" t="s">
        <v>510</v>
      </c>
      <c r="D46" s="35">
        <f>D47</f>
        <v>0</v>
      </c>
      <c r="E46" s="35">
        <f>E47</f>
        <v>0</v>
      </c>
      <c r="F46" s="35">
        <f>F47</f>
        <v>30</v>
      </c>
      <c r="G46" s="35">
        <f>G47</f>
        <v>0</v>
      </c>
      <c r="H46" s="34" t="e">
        <f t="shared" si="0"/>
        <v>#DIV/0!</v>
      </c>
      <c r="I46" s="34">
        <f t="shared" si="1"/>
        <v>0</v>
      </c>
      <c r="J46" s="12"/>
      <c r="L46" s="13"/>
    </row>
    <row r="47" spans="2:12" ht="15.75">
      <c r="B47" s="59" t="s">
        <v>45</v>
      </c>
      <c r="C47" s="79" t="s">
        <v>109</v>
      </c>
      <c r="D47" s="35">
        <v>0</v>
      </c>
      <c r="E47" s="89">
        <v>0</v>
      </c>
      <c r="F47" s="89">
        <v>30</v>
      </c>
      <c r="G47" s="89">
        <v>0</v>
      </c>
      <c r="H47" s="34" t="e">
        <f t="shared" si="0"/>
        <v>#DIV/0!</v>
      </c>
      <c r="I47" s="34">
        <f t="shared" si="1"/>
        <v>0</v>
      </c>
      <c r="J47" s="12"/>
      <c r="L47" s="13"/>
    </row>
    <row r="48" spans="2:12" ht="20.25" customHeight="1" hidden="1">
      <c r="B48" s="59" t="s">
        <v>46</v>
      </c>
      <c r="C48" s="76" t="s">
        <v>110</v>
      </c>
      <c r="D48" s="35">
        <f>D49</f>
        <v>0</v>
      </c>
      <c r="E48" s="69">
        <f>E49</f>
        <v>0</v>
      </c>
      <c r="F48" s="69">
        <f>F49</f>
        <v>0</v>
      </c>
      <c r="G48" s="69"/>
      <c r="H48" s="34" t="e">
        <f t="shared" si="0"/>
        <v>#DIV/0!</v>
      </c>
      <c r="I48" s="34" t="e">
        <f t="shared" si="1"/>
        <v>#DIV/0!</v>
      </c>
      <c r="J48" s="12"/>
      <c r="L48" s="13"/>
    </row>
    <row r="49" spans="2:12" ht="45" hidden="1">
      <c r="B49" s="59" t="s">
        <v>47</v>
      </c>
      <c r="C49" s="79" t="s">
        <v>111</v>
      </c>
      <c r="D49" s="35"/>
      <c r="E49" s="69"/>
      <c r="F49" s="69"/>
      <c r="G49" s="89"/>
      <c r="H49" s="34" t="e">
        <f t="shared" si="0"/>
        <v>#DIV/0!</v>
      </c>
      <c r="I49" s="34" t="e">
        <f t="shared" si="1"/>
        <v>#DIV/0!</v>
      </c>
      <c r="J49" s="12"/>
      <c r="L49" s="13"/>
    </row>
    <row r="50" spans="2:12" ht="15.75" hidden="1">
      <c r="B50" s="59" t="s">
        <v>48</v>
      </c>
      <c r="C50" s="76" t="s">
        <v>511</v>
      </c>
      <c r="D50" s="35">
        <f>D51+D52</f>
        <v>0</v>
      </c>
      <c r="E50" s="69">
        <f>E51+E52</f>
        <v>0</v>
      </c>
      <c r="F50" s="69">
        <f>F51+F52</f>
        <v>0</v>
      </c>
      <c r="G50" s="89"/>
      <c r="H50" s="34" t="e">
        <f t="shared" si="0"/>
        <v>#DIV/0!</v>
      </c>
      <c r="I50" s="34" t="e">
        <f t="shared" si="1"/>
        <v>#DIV/0!</v>
      </c>
      <c r="J50" s="12"/>
      <c r="L50" s="13"/>
    </row>
    <row r="51" spans="2:12" ht="30" hidden="1">
      <c r="B51" s="59" t="s">
        <v>49</v>
      </c>
      <c r="C51" s="79" t="s">
        <v>513</v>
      </c>
      <c r="D51" s="35"/>
      <c r="E51" s="69"/>
      <c r="F51" s="89"/>
      <c r="G51" s="69"/>
      <c r="H51" s="34" t="e">
        <f t="shared" si="0"/>
        <v>#DIV/0!</v>
      </c>
      <c r="I51" s="34" t="e">
        <f t="shared" si="1"/>
        <v>#DIV/0!</v>
      </c>
      <c r="J51" s="12"/>
      <c r="L51" s="13"/>
    </row>
    <row r="52" spans="2:12" ht="45" hidden="1">
      <c r="B52" s="59" t="s">
        <v>50</v>
      </c>
      <c r="C52" s="79" t="s">
        <v>112</v>
      </c>
      <c r="D52" s="35"/>
      <c r="E52" s="69"/>
      <c r="F52" s="89"/>
      <c r="G52" s="89"/>
      <c r="H52" s="34" t="e">
        <f t="shared" si="0"/>
        <v>#DIV/0!</v>
      </c>
      <c r="I52" s="34" t="e">
        <f t="shared" si="1"/>
        <v>#DIV/0!</v>
      </c>
      <c r="J52" s="12"/>
      <c r="L52" s="13"/>
    </row>
    <row r="53" spans="2:12" ht="30" hidden="1">
      <c r="B53" s="59" t="s">
        <v>512</v>
      </c>
      <c r="C53" s="76" t="s">
        <v>514</v>
      </c>
      <c r="D53" s="35"/>
      <c r="E53" s="69"/>
      <c r="F53" s="69"/>
      <c r="G53" s="69"/>
      <c r="H53" s="34" t="e">
        <f t="shared" si="0"/>
        <v>#DIV/0!</v>
      </c>
      <c r="I53" s="34" t="e">
        <f t="shared" si="1"/>
        <v>#DIV/0!</v>
      </c>
      <c r="J53" s="12"/>
      <c r="L53" s="13"/>
    </row>
    <row r="54" spans="2:10" ht="15.75">
      <c r="B54" s="59" t="s">
        <v>51</v>
      </c>
      <c r="C54" s="76" t="s">
        <v>113</v>
      </c>
      <c r="D54" s="35">
        <f>D55+D56</f>
        <v>1917.5</v>
      </c>
      <c r="E54" s="35">
        <f>E55+E56</f>
        <v>2488.8</v>
      </c>
      <c r="F54" s="35">
        <f>F55+F56</f>
        <v>4627.1</v>
      </c>
      <c r="G54" s="35">
        <f>G55+G56</f>
        <v>4145</v>
      </c>
      <c r="H54" s="34">
        <f t="shared" si="0"/>
        <v>166.54612664738025</v>
      </c>
      <c r="I54" s="34">
        <f t="shared" si="1"/>
        <v>89.5809470294569</v>
      </c>
      <c r="J54" s="12"/>
    </row>
    <row r="55" spans="2:10" ht="30">
      <c r="B55" s="59" t="s">
        <v>52</v>
      </c>
      <c r="C55" s="79" t="s">
        <v>114</v>
      </c>
      <c r="D55" s="35">
        <v>1917.5</v>
      </c>
      <c r="E55" s="89">
        <v>2488.8</v>
      </c>
      <c r="F55" s="89">
        <v>4627.1</v>
      </c>
      <c r="G55" s="89">
        <v>4145</v>
      </c>
      <c r="H55" s="34">
        <f t="shared" si="0"/>
        <v>166.54612664738025</v>
      </c>
      <c r="I55" s="34">
        <f t="shared" si="1"/>
        <v>89.5809470294569</v>
      </c>
      <c r="J55" s="12"/>
    </row>
    <row r="56" spans="2:10" ht="30" hidden="1">
      <c r="B56" s="59" t="s">
        <v>53</v>
      </c>
      <c r="C56" s="79" t="s">
        <v>115</v>
      </c>
      <c r="D56" s="35"/>
      <c r="E56" s="113"/>
      <c r="F56" s="89"/>
      <c r="G56" s="89"/>
      <c r="H56" s="34" t="e">
        <f t="shared" si="0"/>
        <v>#DIV/0!</v>
      </c>
      <c r="I56" s="34" t="e">
        <f t="shared" si="1"/>
        <v>#DIV/0!</v>
      </c>
      <c r="J56" s="12"/>
    </row>
    <row r="57" spans="2:10" ht="15.75">
      <c r="B57" s="59" t="s">
        <v>6</v>
      </c>
      <c r="C57" s="6" t="s">
        <v>355</v>
      </c>
      <c r="D57" s="31">
        <f>D58+D59+D60+D61+D62+D63</f>
        <v>1011.7</v>
      </c>
      <c r="E57" s="82">
        <f>E58+E59+E60+E61+E62+E63</f>
        <v>1011.7</v>
      </c>
      <c r="F57" s="82">
        <f>F58+F59+F60+F61+F62+F63</f>
        <v>7042.500000000001</v>
      </c>
      <c r="G57" s="82">
        <f>G58+G59+G60+G61+G62+G63</f>
        <v>5992.1</v>
      </c>
      <c r="H57" s="32">
        <f t="shared" si="0"/>
        <v>592.2803202530395</v>
      </c>
      <c r="I57" s="32">
        <f t="shared" si="1"/>
        <v>85.08484203052893</v>
      </c>
      <c r="J57" s="12"/>
    </row>
    <row r="58" spans="2:10" ht="15.75" hidden="1">
      <c r="B58" s="59" t="s">
        <v>54</v>
      </c>
      <c r="C58" s="80" t="s">
        <v>116</v>
      </c>
      <c r="D58" s="31"/>
      <c r="E58" s="82"/>
      <c r="F58" s="82"/>
      <c r="G58" s="89"/>
      <c r="H58" s="34" t="e">
        <f t="shared" si="0"/>
        <v>#DIV/0!</v>
      </c>
      <c r="I58" s="34" t="e">
        <f t="shared" si="1"/>
        <v>#DIV/0!</v>
      </c>
      <c r="J58" s="12"/>
    </row>
    <row r="59" spans="2:10" ht="30" hidden="1">
      <c r="B59" s="59" t="s">
        <v>515</v>
      </c>
      <c r="C59" s="76" t="s">
        <v>117</v>
      </c>
      <c r="D59" s="33"/>
      <c r="E59" s="113"/>
      <c r="F59" s="89"/>
      <c r="G59" s="89"/>
      <c r="H59" s="34" t="e">
        <f t="shared" si="0"/>
        <v>#DIV/0!</v>
      </c>
      <c r="I59" s="34" t="e">
        <f t="shared" si="1"/>
        <v>#DIV/0!</v>
      </c>
      <c r="J59" s="12"/>
    </row>
    <row r="60" spans="2:12" ht="15.75">
      <c r="B60" s="59" t="s">
        <v>516</v>
      </c>
      <c r="C60" s="76" t="s">
        <v>118</v>
      </c>
      <c r="D60" s="33">
        <v>0</v>
      </c>
      <c r="E60" s="89">
        <v>0</v>
      </c>
      <c r="F60" s="89">
        <v>5457.6</v>
      </c>
      <c r="G60" s="89">
        <v>5457.6</v>
      </c>
      <c r="H60" s="34" t="e">
        <f t="shared" si="0"/>
        <v>#DIV/0!</v>
      </c>
      <c r="I60" s="34">
        <f t="shared" si="1"/>
        <v>100</v>
      </c>
      <c r="L60" s="15"/>
    </row>
    <row r="61" spans="2:12" ht="15.75">
      <c r="B61" s="59" t="s">
        <v>55</v>
      </c>
      <c r="C61" s="76" t="s">
        <v>119</v>
      </c>
      <c r="D61" s="33">
        <v>420.4</v>
      </c>
      <c r="E61" s="89">
        <v>420.4</v>
      </c>
      <c r="F61" s="89">
        <v>484.1</v>
      </c>
      <c r="G61" s="89">
        <v>306.6</v>
      </c>
      <c r="H61" s="34">
        <f t="shared" si="0"/>
        <v>72.93054234062798</v>
      </c>
      <c r="I61" s="34">
        <f t="shared" si="1"/>
        <v>63.33402189630242</v>
      </c>
      <c r="J61" s="14"/>
      <c r="L61" s="15"/>
    </row>
    <row r="62" spans="2:12" ht="15.75">
      <c r="B62" s="59" t="s">
        <v>56</v>
      </c>
      <c r="C62" s="76" t="s">
        <v>120</v>
      </c>
      <c r="D62" s="33">
        <v>191.3</v>
      </c>
      <c r="E62" s="89">
        <v>191.3</v>
      </c>
      <c r="F62" s="89">
        <v>264.5</v>
      </c>
      <c r="G62" s="89">
        <v>139.7</v>
      </c>
      <c r="H62" s="34">
        <f t="shared" si="0"/>
        <v>73.02665969681128</v>
      </c>
      <c r="I62" s="34">
        <f t="shared" si="1"/>
        <v>52.816635160680526</v>
      </c>
      <c r="J62" s="14"/>
      <c r="L62" s="15"/>
    </row>
    <row r="63" spans="2:12" ht="15.75">
      <c r="B63" s="59" t="s">
        <v>517</v>
      </c>
      <c r="C63" s="76" t="s">
        <v>121</v>
      </c>
      <c r="D63" s="33">
        <f>D64+D65</f>
        <v>400</v>
      </c>
      <c r="E63" s="33">
        <f>E64+E65</f>
        <v>400</v>
      </c>
      <c r="F63" s="33">
        <f>F64+F65</f>
        <v>836.3</v>
      </c>
      <c r="G63" s="33">
        <f>G64+G65</f>
        <v>88.2</v>
      </c>
      <c r="H63" s="34">
        <f t="shared" si="0"/>
        <v>22.05</v>
      </c>
      <c r="I63" s="34">
        <f t="shared" si="1"/>
        <v>10.546454621547293</v>
      </c>
      <c r="J63" s="14"/>
      <c r="L63" s="15"/>
    </row>
    <row r="64" spans="2:12" ht="30">
      <c r="B64" s="59" t="s">
        <v>57</v>
      </c>
      <c r="C64" s="79" t="s">
        <v>122</v>
      </c>
      <c r="D64" s="33">
        <v>400</v>
      </c>
      <c r="E64" s="89">
        <v>400</v>
      </c>
      <c r="F64" s="89">
        <v>836.3</v>
      </c>
      <c r="G64" s="89">
        <v>88.2</v>
      </c>
      <c r="H64" s="34">
        <f t="shared" si="0"/>
        <v>22.05</v>
      </c>
      <c r="I64" s="34">
        <f t="shared" si="1"/>
        <v>10.546454621547293</v>
      </c>
      <c r="J64" s="14"/>
      <c r="L64" s="15"/>
    </row>
    <row r="65" spans="2:12" ht="15.75" hidden="1">
      <c r="B65" s="59" t="s">
        <v>58</v>
      </c>
      <c r="C65" s="79" t="s">
        <v>123</v>
      </c>
      <c r="D65" s="33"/>
      <c r="E65" s="113"/>
      <c r="F65" s="89"/>
      <c r="G65" s="89"/>
      <c r="H65" s="34" t="e">
        <f t="shared" si="0"/>
        <v>#DIV/0!</v>
      </c>
      <c r="I65" s="34" t="e">
        <f t="shared" si="1"/>
        <v>#DIV/0!</v>
      </c>
      <c r="J65" s="14"/>
      <c r="L65" s="15"/>
    </row>
    <row r="66" spans="2:10" ht="15.75">
      <c r="B66" s="59" t="s">
        <v>7</v>
      </c>
      <c r="C66" s="6" t="s">
        <v>356</v>
      </c>
      <c r="D66" s="31">
        <f>D67+D70+D73+D77+D79</f>
        <v>344.3</v>
      </c>
      <c r="E66" s="82">
        <f>E67+E70+E73+E79</f>
        <v>34876.5</v>
      </c>
      <c r="F66" s="82">
        <f>F67+F70+F73+F79</f>
        <v>34803.7</v>
      </c>
      <c r="G66" s="82">
        <f>G67+G70+G73+G79</f>
        <v>34803.7</v>
      </c>
      <c r="H66" s="32">
        <f t="shared" si="0"/>
        <v>99.79126345820251</v>
      </c>
      <c r="I66" s="32">
        <f t="shared" si="1"/>
        <v>100</v>
      </c>
      <c r="J66" s="14"/>
    </row>
    <row r="67" spans="2:12" ht="15.75" hidden="1">
      <c r="B67" s="59" t="s">
        <v>519</v>
      </c>
      <c r="C67" s="76" t="s">
        <v>518</v>
      </c>
      <c r="D67" s="33">
        <f>D68+D69</f>
        <v>0</v>
      </c>
      <c r="E67" s="69">
        <f>E68+E69</f>
        <v>0</v>
      </c>
      <c r="F67" s="69">
        <f>F68+F69</f>
        <v>0</v>
      </c>
      <c r="G67" s="69">
        <f>G68+G69</f>
        <v>0</v>
      </c>
      <c r="H67" s="32" t="e">
        <f t="shared" si="0"/>
        <v>#DIV/0!</v>
      </c>
      <c r="I67" s="32" t="e">
        <f t="shared" si="1"/>
        <v>#DIV/0!</v>
      </c>
      <c r="L67" s="17"/>
    </row>
    <row r="68" spans="2:12" ht="30" hidden="1">
      <c r="B68" s="59" t="s">
        <v>521</v>
      </c>
      <c r="C68" s="79" t="s">
        <v>520</v>
      </c>
      <c r="D68" s="33"/>
      <c r="E68" s="113"/>
      <c r="F68" s="89"/>
      <c r="G68" s="69"/>
      <c r="H68" s="34" t="e">
        <f t="shared" si="0"/>
        <v>#DIV/0!</v>
      </c>
      <c r="I68" s="34" t="e">
        <f t="shared" si="1"/>
        <v>#DIV/0!</v>
      </c>
      <c r="J68" s="16"/>
      <c r="L68" s="17"/>
    </row>
    <row r="69" spans="2:12" ht="30" hidden="1">
      <c r="B69" s="59" t="s">
        <v>523</v>
      </c>
      <c r="C69" s="79" t="s">
        <v>522</v>
      </c>
      <c r="D69" s="33"/>
      <c r="E69" s="113"/>
      <c r="F69" s="89"/>
      <c r="G69" s="89"/>
      <c r="H69" s="34" t="e">
        <f t="shared" si="0"/>
        <v>#DIV/0!</v>
      </c>
      <c r="I69" s="34" t="e">
        <f t="shared" si="1"/>
        <v>#DIV/0!</v>
      </c>
      <c r="J69" s="16"/>
      <c r="L69" s="17"/>
    </row>
    <row r="70" spans="2:12" ht="30">
      <c r="B70" s="59" t="s">
        <v>524</v>
      </c>
      <c r="C70" s="76" t="s">
        <v>124</v>
      </c>
      <c r="D70" s="33">
        <f>D71+D72</f>
        <v>0</v>
      </c>
      <c r="E70" s="69">
        <f>E71+E72</f>
        <v>135</v>
      </c>
      <c r="F70" s="69">
        <f>F71+F72</f>
        <v>135</v>
      </c>
      <c r="G70" s="69">
        <f>G71+G72</f>
        <v>135</v>
      </c>
      <c r="H70" s="34">
        <f t="shared" si="0"/>
        <v>100</v>
      </c>
      <c r="I70" s="34">
        <f t="shared" si="1"/>
        <v>100</v>
      </c>
      <c r="J70" s="16"/>
      <c r="L70" s="17"/>
    </row>
    <row r="71" spans="2:12" ht="30">
      <c r="B71" s="59" t="s">
        <v>525</v>
      </c>
      <c r="C71" s="79" t="s">
        <v>125</v>
      </c>
      <c r="D71" s="33">
        <v>0</v>
      </c>
      <c r="E71" s="113">
        <v>135</v>
      </c>
      <c r="F71" s="89">
        <v>135</v>
      </c>
      <c r="G71" s="69">
        <v>135</v>
      </c>
      <c r="H71" s="34">
        <f t="shared" si="0"/>
        <v>100</v>
      </c>
      <c r="I71" s="34">
        <f t="shared" si="1"/>
        <v>100</v>
      </c>
      <c r="J71" s="16"/>
      <c r="L71" s="17"/>
    </row>
    <row r="72" spans="2:12" ht="30" hidden="1">
      <c r="B72" s="59" t="s">
        <v>526</v>
      </c>
      <c r="C72" s="79" t="s">
        <v>126</v>
      </c>
      <c r="D72" s="33"/>
      <c r="E72" s="113"/>
      <c r="F72" s="89"/>
      <c r="G72" s="89"/>
      <c r="H72" s="34" t="e">
        <f aca="true" t="shared" si="2" ref="H72:H135">G72/E72*100</f>
        <v>#DIV/0!</v>
      </c>
      <c r="I72" s="34" t="e">
        <f aca="true" t="shared" si="3" ref="I72:I142">G72/F72*100</f>
        <v>#DIV/0!</v>
      </c>
      <c r="J72" s="16"/>
      <c r="L72" s="17"/>
    </row>
    <row r="73" spans="2:12" ht="15.75">
      <c r="B73" s="59" t="s">
        <v>528</v>
      </c>
      <c r="C73" s="76" t="s">
        <v>527</v>
      </c>
      <c r="D73" s="35">
        <f>D74+D75+D76</f>
        <v>344.3</v>
      </c>
      <c r="E73" s="35">
        <f>E74+E75+E76</f>
        <v>394.3</v>
      </c>
      <c r="F73" s="35">
        <f>F74+F75+F76</f>
        <v>321.5</v>
      </c>
      <c r="G73" s="35">
        <f>G74+G75+G76</f>
        <v>321.5</v>
      </c>
      <c r="H73" s="34">
        <f t="shared" si="2"/>
        <v>81.5369008369262</v>
      </c>
      <c r="I73" s="34">
        <f t="shared" si="3"/>
        <v>100</v>
      </c>
      <c r="J73" s="16"/>
      <c r="L73" s="17"/>
    </row>
    <row r="74" spans="2:12" ht="30">
      <c r="B74" s="59" t="s">
        <v>530</v>
      </c>
      <c r="C74" s="79" t="s">
        <v>529</v>
      </c>
      <c r="D74" s="35">
        <v>0</v>
      </c>
      <c r="E74" s="89">
        <v>20</v>
      </c>
      <c r="F74" s="89">
        <v>20</v>
      </c>
      <c r="G74" s="89">
        <v>20</v>
      </c>
      <c r="H74" s="34">
        <f t="shared" si="2"/>
        <v>100</v>
      </c>
      <c r="I74" s="34">
        <f t="shared" si="3"/>
        <v>100</v>
      </c>
      <c r="J74" s="16"/>
      <c r="L74" s="17"/>
    </row>
    <row r="75" spans="2:12" ht="30" hidden="1">
      <c r="B75" s="59" t="s">
        <v>532</v>
      </c>
      <c r="C75" s="79" t="s">
        <v>531</v>
      </c>
      <c r="D75" s="35"/>
      <c r="E75" s="69"/>
      <c r="F75" s="89"/>
      <c r="G75" s="89"/>
      <c r="H75" s="34"/>
      <c r="I75" s="34" t="e">
        <f t="shared" si="3"/>
        <v>#DIV/0!</v>
      </c>
      <c r="J75" s="16"/>
      <c r="L75" s="17"/>
    </row>
    <row r="76" spans="2:12" ht="33" customHeight="1">
      <c r="B76" s="59" t="s">
        <v>533</v>
      </c>
      <c r="C76" s="79" t="s">
        <v>127</v>
      </c>
      <c r="D76" s="35">
        <v>344.3</v>
      </c>
      <c r="E76" s="89">
        <v>374.3</v>
      </c>
      <c r="F76" s="89">
        <v>301.5</v>
      </c>
      <c r="G76" s="89">
        <v>301.5</v>
      </c>
      <c r="H76" s="34">
        <f t="shared" si="2"/>
        <v>80.55036067325675</v>
      </c>
      <c r="I76" s="34">
        <f t="shared" si="3"/>
        <v>100</v>
      </c>
      <c r="J76" s="16"/>
      <c r="L76" s="17"/>
    </row>
    <row r="77" spans="2:12" ht="15.75" hidden="1">
      <c r="B77" s="59" t="s">
        <v>535</v>
      </c>
      <c r="C77" s="76" t="s">
        <v>534</v>
      </c>
      <c r="D77" s="35">
        <f>D78</f>
        <v>0</v>
      </c>
      <c r="E77" s="89">
        <v>34347200</v>
      </c>
      <c r="F77" s="89">
        <v>34347200</v>
      </c>
      <c r="G77" s="89">
        <v>34347199.81</v>
      </c>
      <c r="H77" s="34">
        <f t="shared" si="2"/>
        <v>99.99999944682537</v>
      </c>
      <c r="I77" s="34">
        <f t="shared" si="3"/>
        <v>99.99999944682537</v>
      </c>
      <c r="J77" s="16"/>
      <c r="L77" s="17"/>
    </row>
    <row r="78" spans="2:13" ht="60" hidden="1">
      <c r="B78" s="59" t="s">
        <v>11</v>
      </c>
      <c r="C78" s="79" t="s">
        <v>128</v>
      </c>
      <c r="D78" s="35"/>
      <c r="E78" s="89">
        <v>374300</v>
      </c>
      <c r="F78" s="89">
        <v>301492</v>
      </c>
      <c r="G78" s="89">
        <v>301489.66</v>
      </c>
      <c r="H78" s="34">
        <f t="shared" si="2"/>
        <v>80.54759818327544</v>
      </c>
      <c r="I78" s="34">
        <f t="shared" si="3"/>
        <v>99.9992238600029</v>
      </c>
      <c r="J78" s="16"/>
      <c r="K78" s="7"/>
      <c r="L78" s="7"/>
      <c r="M78" s="7"/>
    </row>
    <row r="79" spans="2:13" ht="15.75">
      <c r="B79" s="59" t="s">
        <v>537</v>
      </c>
      <c r="C79" s="76" t="s">
        <v>536</v>
      </c>
      <c r="D79" s="35">
        <f>D80+D81</f>
        <v>0</v>
      </c>
      <c r="E79" s="35">
        <f>E80+E81</f>
        <v>34347.2</v>
      </c>
      <c r="F79" s="35">
        <f>F80+F81</f>
        <v>34347.2</v>
      </c>
      <c r="G79" s="35">
        <f>G80+G81</f>
        <v>34347.2</v>
      </c>
      <c r="H79" s="34">
        <f t="shared" si="2"/>
        <v>100</v>
      </c>
      <c r="I79" s="34">
        <f t="shared" si="3"/>
        <v>100</v>
      </c>
      <c r="J79" s="16"/>
      <c r="K79" s="7"/>
      <c r="L79" s="7"/>
      <c r="M79" s="7"/>
    </row>
    <row r="80" spans="2:13" ht="45">
      <c r="B80" s="59" t="s">
        <v>539</v>
      </c>
      <c r="C80" s="79" t="s">
        <v>538</v>
      </c>
      <c r="D80" s="35">
        <v>0</v>
      </c>
      <c r="E80" s="89">
        <v>265</v>
      </c>
      <c r="F80" s="89">
        <v>265</v>
      </c>
      <c r="G80" s="89">
        <v>265</v>
      </c>
      <c r="H80" s="34">
        <f t="shared" si="2"/>
        <v>100</v>
      </c>
      <c r="I80" s="34">
        <f t="shared" si="3"/>
        <v>100</v>
      </c>
      <c r="J80" s="16"/>
      <c r="K80" s="7"/>
      <c r="L80" s="7"/>
      <c r="M80" s="7"/>
    </row>
    <row r="81" spans="2:13" ht="34.5" customHeight="1">
      <c r="B81" s="59" t="s">
        <v>541</v>
      </c>
      <c r="C81" s="79" t="s">
        <v>540</v>
      </c>
      <c r="D81" s="35">
        <v>0</v>
      </c>
      <c r="E81" s="113">
        <v>34082.2</v>
      </c>
      <c r="F81" s="113">
        <v>34082.2</v>
      </c>
      <c r="G81" s="113">
        <v>34082.2</v>
      </c>
      <c r="H81" s="34">
        <f t="shared" si="2"/>
        <v>100</v>
      </c>
      <c r="I81" s="34">
        <f t="shared" si="3"/>
        <v>100</v>
      </c>
      <c r="J81" s="16"/>
      <c r="K81" s="7"/>
      <c r="L81" s="7"/>
      <c r="M81" s="7"/>
    </row>
    <row r="82" spans="2:13" ht="15.75">
      <c r="B82" s="59" t="s">
        <v>210</v>
      </c>
      <c r="C82" s="81" t="s">
        <v>212</v>
      </c>
      <c r="D82" s="31">
        <f>D83</f>
        <v>0</v>
      </c>
      <c r="E82" s="82">
        <f>E83</f>
        <v>31715.9</v>
      </c>
      <c r="F82" s="82">
        <f>F83</f>
        <v>31715.9</v>
      </c>
      <c r="G82" s="82">
        <f>G83</f>
        <v>28710.6</v>
      </c>
      <c r="H82" s="32">
        <f t="shared" si="2"/>
        <v>90.52431114992795</v>
      </c>
      <c r="I82" s="32">
        <f t="shared" si="3"/>
        <v>90.52431114992795</v>
      </c>
      <c r="J82" s="16"/>
      <c r="K82" s="7"/>
      <c r="L82" s="7"/>
      <c r="M82" s="7"/>
    </row>
    <row r="83" spans="2:13" ht="15.75">
      <c r="B83" s="59" t="s">
        <v>211</v>
      </c>
      <c r="C83" s="76" t="s">
        <v>213</v>
      </c>
      <c r="D83" s="35">
        <v>0</v>
      </c>
      <c r="E83" s="89">
        <v>31715.9</v>
      </c>
      <c r="F83" s="89">
        <v>31715.9</v>
      </c>
      <c r="G83" s="89">
        <v>28710.6</v>
      </c>
      <c r="H83" s="34">
        <f t="shared" si="2"/>
        <v>90.52431114992795</v>
      </c>
      <c r="I83" s="34">
        <f t="shared" si="3"/>
        <v>90.52431114992795</v>
      </c>
      <c r="J83" s="16"/>
      <c r="K83" s="7"/>
      <c r="L83" s="7"/>
      <c r="M83" s="7"/>
    </row>
    <row r="84" spans="2:13" ht="15.75">
      <c r="B84" s="59" t="s">
        <v>59</v>
      </c>
      <c r="C84" s="6" t="s">
        <v>60</v>
      </c>
      <c r="D84" s="82">
        <f>D85+D99+D87</f>
        <v>549368.3</v>
      </c>
      <c r="E84" s="82">
        <f>E85+E99+E87+E106+E108</f>
        <v>2422182.9</v>
      </c>
      <c r="F84" s="82">
        <f>F85+F99+F87+F106+F108</f>
        <v>2422182.9</v>
      </c>
      <c r="G84" s="82">
        <f>G85+G99+G87+G106+G108</f>
        <v>2055396.7999999998</v>
      </c>
      <c r="H84" s="32">
        <f t="shared" si="2"/>
        <v>84.85720875991652</v>
      </c>
      <c r="I84" s="32">
        <f t="shared" si="3"/>
        <v>84.85720875991652</v>
      </c>
      <c r="J84" s="16"/>
      <c r="K84" s="7"/>
      <c r="L84" s="7"/>
      <c r="M84" s="7"/>
    </row>
    <row r="85" spans="2:13" ht="15.75">
      <c r="B85" s="59" t="s">
        <v>61</v>
      </c>
      <c r="C85" s="81" t="s">
        <v>129</v>
      </c>
      <c r="D85" s="31">
        <f>D86</f>
        <v>400</v>
      </c>
      <c r="E85" s="82">
        <f>E86</f>
        <v>3000</v>
      </c>
      <c r="F85" s="82">
        <f>F86</f>
        <v>3000</v>
      </c>
      <c r="G85" s="82">
        <f>G86</f>
        <v>2977.5</v>
      </c>
      <c r="H85" s="32">
        <f t="shared" si="2"/>
        <v>99.25</v>
      </c>
      <c r="I85" s="32">
        <f t="shared" si="3"/>
        <v>99.25</v>
      </c>
      <c r="J85" s="16"/>
      <c r="K85" s="7"/>
      <c r="L85" s="7"/>
      <c r="M85" s="7"/>
    </row>
    <row r="86" spans="2:13" ht="15.75">
      <c r="B86" s="59" t="s">
        <v>62</v>
      </c>
      <c r="C86" s="76" t="s">
        <v>130</v>
      </c>
      <c r="D86" s="35">
        <v>400</v>
      </c>
      <c r="E86" s="113">
        <v>3000</v>
      </c>
      <c r="F86" s="186">
        <v>3000</v>
      </c>
      <c r="G86" s="89">
        <v>2977.5</v>
      </c>
      <c r="H86" s="34">
        <f t="shared" si="2"/>
        <v>99.25</v>
      </c>
      <c r="I86" s="34">
        <f t="shared" si="3"/>
        <v>99.25</v>
      </c>
      <c r="J86" s="16"/>
      <c r="K86" s="7"/>
      <c r="L86" s="7"/>
      <c r="M86" s="7"/>
    </row>
    <row r="87" spans="2:13" ht="15.75">
      <c r="B87" s="59" t="s">
        <v>214</v>
      </c>
      <c r="C87" s="81" t="s">
        <v>226</v>
      </c>
      <c r="D87" s="31">
        <f>D88+D89+D93+D94+D98</f>
        <v>0</v>
      </c>
      <c r="E87" s="82">
        <f>E88+E89+E93+E94+E98</f>
        <v>348582.3</v>
      </c>
      <c r="F87" s="82">
        <f>F88+F89+F93+F94+F98</f>
        <v>348582.3</v>
      </c>
      <c r="G87" s="82">
        <f>G88+G89+G93+G94+G98</f>
        <v>325843.9</v>
      </c>
      <c r="H87" s="32">
        <f t="shared" si="2"/>
        <v>93.47689197070534</v>
      </c>
      <c r="I87" s="32">
        <f t="shared" si="3"/>
        <v>93.47689197070534</v>
      </c>
      <c r="J87" s="16"/>
      <c r="K87" s="7"/>
      <c r="L87" s="7"/>
      <c r="M87" s="7"/>
    </row>
    <row r="88" spans="2:13" ht="15.75">
      <c r="B88" s="59" t="s">
        <v>215</v>
      </c>
      <c r="C88" s="76" t="s">
        <v>459</v>
      </c>
      <c r="D88" s="35">
        <v>0</v>
      </c>
      <c r="E88" s="89">
        <v>42851.1</v>
      </c>
      <c r="F88" s="89">
        <v>42851.1</v>
      </c>
      <c r="G88" s="89">
        <v>36030.7</v>
      </c>
      <c r="H88" s="34">
        <f t="shared" si="2"/>
        <v>84.08348910529718</v>
      </c>
      <c r="I88" s="34">
        <f t="shared" si="3"/>
        <v>84.08348910529718</v>
      </c>
      <c r="J88" s="16"/>
      <c r="K88" s="7"/>
      <c r="L88" s="7"/>
      <c r="M88" s="7"/>
    </row>
    <row r="89" spans="2:13" ht="15.75">
      <c r="B89" s="59" t="s">
        <v>216</v>
      </c>
      <c r="C89" s="76" t="s">
        <v>460</v>
      </c>
      <c r="D89" s="35">
        <f>D90+D91+D92</f>
        <v>0</v>
      </c>
      <c r="E89" s="35">
        <f>E90+E91+E92</f>
        <v>143573.2</v>
      </c>
      <c r="F89" s="35">
        <f>F90+F91+F92</f>
        <v>143573.2</v>
      </c>
      <c r="G89" s="35">
        <f>G90+G91+G92</f>
        <v>142006.4</v>
      </c>
      <c r="H89" s="34">
        <f t="shared" si="2"/>
        <v>98.90870998208578</v>
      </c>
      <c r="I89" s="34">
        <f t="shared" si="3"/>
        <v>98.90870998208578</v>
      </c>
      <c r="J89" s="16"/>
      <c r="K89" s="7"/>
      <c r="L89" s="7"/>
      <c r="M89" s="7"/>
    </row>
    <row r="90" spans="2:13" ht="15.75">
      <c r="B90" s="59" t="s">
        <v>217</v>
      </c>
      <c r="C90" s="79" t="s">
        <v>462</v>
      </c>
      <c r="D90" s="35">
        <v>0</v>
      </c>
      <c r="E90" s="89">
        <v>108625.4</v>
      </c>
      <c r="F90" s="89">
        <v>108625.4</v>
      </c>
      <c r="G90" s="89">
        <v>107078</v>
      </c>
      <c r="H90" s="34">
        <f t="shared" si="2"/>
        <v>98.57547129860971</v>
      </c>
      <c r="I90" s="34">
        <f t="shared" si="3"/>
        <v>98.57547129860971</v>
      </c>
      <c r="J90" s="16"/>
      <c r="K90" s="7"/>
      <c r="L90" s="7"/>
      <c r="M90" s="7"/>
    </row>
    <row r="91" spans="2:13" ht="15.75" hidden="1">
      <c r="B91" s="59" t="s">
        <v>218</v>
      </c>
      <c r="C91" s="79" t="s">
        <v>227</v>
      </c>
      <c r="D91" s="35">
        <v>0</v>
      </c>
      <c r="E91" s="69"/>
      <c r="F91" s="89"/>
      <c r="G91" s="89"/>
      <c r="H91" s="34" t="e">
        <f t="shared" si="2"/>
        <v>#DIV/0!</v>
      </c>
      <c r="I91" s="34" t="e">
        <f t="shared" si="3"/>
        <v>#DIV/0!</v>
      </c>
      <c r="J91" s="16"/>
      <c r="K91" s="7"/>
      <c r="L91" s="7"/>
      <c r="M91" s="7"/>
    </row>
    <row r="92" spans="2:13" ht="30">
      <c r="B92" s="59" t="s">
        <v>219</v>
      </c>
      <c r="C92" s="79" t="s">
        <v>461</v>
      </c>
      <c r="D92" s="35">
        <v>0</v>
      </c>
      <c r="E92" s="89">
        <v>34947.8</v>
      </c>
      <c r="F92" s="89">
        <v>34947.8</v>
      </c>
      <c r="G92" s="89">
        <v>34928.4</v>
      </c>
      <c r="H92" s="34">
        <f t="shared" si="2"/>
        <v>99.9444886373391</v>
      </c>
      <c r="I92" s="34">
        <f t="shared" si="3"/>
        <v>99.9444886373391</v>
      </c>
      <c r="J92" s="16"/>
      <c r="K92" s="7"/>
      <c r="L92" s="7"/>
      <c r="M92" s="7"/>
    </row>
    <row r="93" spans="2:13" ht="30">
      <c r="B93" s="59" t="s">
        <v>220</v>
      </c>
      <c r="C93" s="76" t="s">
        <v>228</v>
      </c>
      <c r="D93" s="35">
        <v>0</v>
      </c>
      <c r="E93" s="89">
        <v>9500</v>
      </c>
      <c r="F93" s="89">
        <v>9500</v>
      </c>
      <c r="G93" s="89">
        <v>9432.5</v>
      </c>
      <c r="H93" s="34">
        <f t="shared" si="2"/>
        <v>99.28947368421052</v>
      </c>
      <c r="I93" s="34">
        <f t="shared" si="3"/>
        <v>99.28947368421052</v>
      </c>
      <c r="J93" s="16"/>
      <c r="K93" s="7"/>
      <c r="L93" s="7"/>
      <c r="M93" s="7"/>
    </row>
    <row r="94" spans="2:13" ht="15.75">
      <c r="B94" s="59" t="s">
        <v>221</v>
      </c>
      <c r="C94" s="76" t="s">
        <v>229</v>
      </c>
      <c r="D94" s="35">
        <f>D95+D96+D97</f>
        <v>0</v>
      </c>
      <c r="E94" s="35">
        <f>E95+E96+E97</f>
        <v>104960.9</v>
      </c>
      <c r="F94" s="35">
        <f>F95+F96+F97</f>
        <v>104960.9</v>
      </c>
      <c r="G94" s="35">
        <f>G95+G96+G97</f>
        <v>91415.9</v>
      </c>
      <c r="H94" s="34">
        <f t="shared" si="2"/>
        <v>87.09519449623622</v>
      </c>
      <c r="I94" s="34">
        <f t="shared" si="3"/>
        <v>87.09519449623622</v>
      </c>
      <c r="J94" s="16"/>
      <c r="K94" s="7"/>
      <c r="L94" s="7"/>
      <c r="M94" s="7"/>
    </row>
    <row r="95" spans="2:13" ht="36" customHeight="1">
      <c r="B95" s="59" t="s">
        <v>222</v>
      </c>
      <c r="C95" s="79" t="s">
        <v>230</v>
      </c>
      <c r="D95" s="35">
        <v>0</v>
      </c>
      <c r="E95" s="89">
        <v>52446.7</v>
      </c>
      <c r="F95" s="89">
        <v>52446.7</v>
      </c>
      <c r="G95" s="89">
        <v>52018</v>
      </c>
      <c r="H95" s="34">
        <f t="shared" si="2"/>
        <v>99.18259871450445</v>
      </c>
      <c r="I95" s="34">
        <f t="shared" si="3"/>
        <v>99.18259871450445</v>
      </c>
      <c r="J95" s="16"/>
      <c r="K95" s="7"/>
      <c r="L95" s="7"/>
      <c r="M95" s="7"/>
    </row>
    <row r="96" spans="2:13" ht="36" customHeight="1">
      <c r="B96" s="59" t="s">
        <v>223</v>
      </c>
      <c r="C96" s="79" t="s">
        <v>231</v>
      </c>
      <c r="D96" s="35">
        <v>0</v>
      </c>
      <c r="E96" s="89">
        <v>10506</v>
      </c>
      <c r="F96" s="89">
        <v>10506</v>
      </c>
      <c r="G96" s="89">
        <v>206</v>
      </c>
      <c r="H96" s="34">
        <f t="shared" si="2"/>
        <v>1.9607843137254901</v>
      </c>
      <c r="I96" s="34">
        <f t="shared" si="3"/>
        <v>1.9607843137254901</v>
      </c>
      <c r="J96" s="16"/>
      <c r="K96" s="7"/>
      <c r="L96" s="7"/>
      <c r="M96" s="7"/>
    </row>
    <row r="97" spans="2:13" ht="30">
      <c r="B97" s="59" t="s">
        <v>224</v>
      </c>
      <c r="C97" s="79" t="s">
        <v>232</v>
      </c>
      <c r="D97" s="35">
        <v>0</v>
      </c>
      <c r="E97" s="89">
        <v>42008.2</v>
      </c>
      <c r="F97" s="89">
        <v>42008.2</v>
      </c>
      <c r="G97" s="89">
        <v>39191.9</v>
      </c>
      <c r="H97" s="34">
        <f t="shared" si="2"/>
        <v>93.29583271837404</v>
      </c>
      <c r="I97" s="34">
        <f t="shared" si="3"/>
        <v>93.29583271837404</v>
      </c>
      <c r="J97" s="16"/>
      <c r="K97" s="7"/>
      <c r="L97" s="7"/>
      <c r="M97" s="7"/>
    </row>
    <row r="98" spans="2:13" ht="30">
      <c r="B98" s="59" t="s">
        <v>225</v>
      </c>
      <c r="C98" s="76" t="s">
        <v>233</v>
      </c>
      <c r="D98" s="35">
        <v>0</v>
      </c>
      <c r="E98" s="89">
        <v>47697.1</v>
      </c>
      <c r="F98" s="89">
        <v>47697.1</v>
      </c>
      <c r="G98" s="89">
        <v>46958.4</v>
      </c>
      <c r="H98" s="34">
        <f t="shared" si="2"/>
        <v>98.45126852575945</v>
      </c>
      <c r="I98" s="34">
        <f t="shared" si="3"/>
        <v>98.45126852575945</v>
      </c>
      <c r="J98" s="16"/>
      <c r="K98" s="7"/>
      <c r="L98" s="7"/>
      <c r="M98" s="7"/>
    </row>
    <row r="99" spans="2:13" ht="29.25">
      <c r="B99" s="59" t="s">
        <v>12</v>
      </c>
      <c r="C99" s="81" t="s">
        <v>131</v>
      </c>
      <c r="D99" s="31">
        <f>D101+D100</f>
        <v>548968.3</v>
      </c>
      <c r="E99" s="82">
        <f>E101+E100</f>
        <v>2030584.7</v>
      </c>
      <c r="F99" s="82">
        <f>F101+F100</f>
        <v>2030584.7</v>
      </c>
      <c r="G99" s="82">
        <f>G101+G100</f>
        <v>1692135.9</v>
      </c>
      <c r="H99" s="32">
        <f t="shared" si="2"/>
        <v>83.33244606836642</v>
      </c>
      <c r="I99" s="32">
        <f t="shared" si="3"/>
        <v>83.33244606836642</v>
      </c>
      <c r="J99" s="16"/>
      <c r="K99" s="7"/>
      <c r="L99" s="7"/>
      <c r="M99" s="7"/>
    </row>
    <row r="100" spans="2:13" ht="15.75">
      <c r="B100" s="59" t="s">
        <v>183</v>
      </c>
      <c r="C100" s="76" t="s">
        <v>184</v>
      </c>
      <c r="D100" s="35">
        <v>0</v>
      </c>
      <c r="E100" s="113">
        <v>2210</v>
      </c>
      <c r="F100" s="113">
        <v>2210</v>
      </c>
      <c r="G100" s="113">
        <v>2196.9</v>
      </c>
      <c r="H100" s="34">
        <f t="shared" si="2"/>
        <v>99.40723981900453</v>
      </c>
      <c r="I100" s="34">
        <f t="shared" si="3"/>
        <v>99.40723981900453</v>
      </c>
      <c r="J100" s="16"/>
      <c r="K100" s="7"/>
      <c r="L100" s="7"/>
      <c r="M100" s="7"/>
    </row>
    <row r="101" spans="2:13" ht="33.75" customHeight="1">
      <c r="B101" s="59" t="s">
        <v>63</v>
      </c>
      <c r="C101" s="76" t="s">
        <v>132</v>
      </c>
      <c r="D101" s="35">
        <f>D103+D102+D104+D105</f>
        <v>548968.3</v>
      </c>
      <c r="E101" s="35">
        <f>E103+E102+E104+E105</f>
        <v>2028374.7</v>
      </c>
      <c r="F101" s="35">
        <f>F103+F102+F104+F105</f>
        <v>2028374.7</v>
      </c>
      <c r="G101" s="35">
        <f>G103+G102+G104+G105</f>
        <v>1689939</v>
      </c>
      <c r="H101" s="34">
        <f t="shared" si="2"/>
        <v>83.31493190089583</v>
      </c>
      <c r="I101" s="34">
        <f t="shared" si="3"/>
        <v>83.31493190089583</v>
      </c>
      <c r="J101" s="16"/>
      <c r="K101" s="7"/>
      <c r="L101" s="7"/>
      <c r="M101" s="7"/>
    </row>
    <row r="102" spans="2:13" ht="33.75" customHeight="1">
      <c r="B102" s="59" t="s">
        <v>185</v>
      </c>
      <c r="C102" s="79" t="s">
        <v>186</v>
      </c>
      <c r="D102" s="35">
        <v>0</v>
      </c>
      <c r="E102" s="89">
        <v>102786.7</v>
      </c>
      <c r="F102" s="89">
        <v>102786.7</v>
      </c>
      <c r="G102" s="89">
        <v>100820</v>
      </c>
      <c r="H102" s="34">
        <f t="shared" si="2"/>
        <v>98.08662015610969</v>
      </c>
      <c r="I102" s="34">
        <f t="shared" si="3"/>
        <v>98.08662015610969</v>
      </c>
      <c r="J102" s="16"/>
      <c r="K102" s="7"/>
      <c r="L102" s="7"/>
      <c r="M102" s="7"/>
    </row>
    <row r="103" spans="2:13" ht="45">
      <c r="B103" s="59" t="s">
        <v>64</v>
      </c>
      <c r="C103" s="79" t="s">
        <v>133</v>
      </c>
      <c r="D103" s="35">
        <v>548968.3</v>
      </c>
      <c r="E103" s="89">
        <v>548968.3</v>
      </c>
      <c r="F103" s="89">
        <v>548968.3</v>
      </c>
      <c r="G103" s="89">
        <v>523455.7</v>
      </c>
      <c r="H103" s="34">
        <f t="shared" si="2"/>
        <v>95.35262782933003</v>
      </c>
      <c r="I103" s="34">
        <f t="shared" si="3"/>
        <v>95.35262782933003</v>
      </c>
      <c r="J103" s="16"/>
      <c r="K103" s="7"/>
      <c r="L103" s="7"/>
      <c r="M103" s="7"/>
    </row>
    <row r="104" spans="2:13" ht="45">
      <c r="B104" s="59" t="s">
        <v>187</v>
      </c>
      <c r="C104" s="79" t="s">
        <v>188</v>
      </c>
      <c r="D104" s="35">
        <v>0</v>
      </c>
      <c r="E104" s="89">
        <v>33433</v>
      </c>
      <c r="F104" s="89">
        <v>33433</v>
      </c>
      <c r="G104" s="89">
        <v>30705.1</v>
      </c>
      <c r="H104" s="34">
        <f t="shared" si="2"/>
        <v>91.84069631800915</v>
      </c>
      <c r="I104" s="34">
        <f t="shared" si="3"/>
        <v>91.84069631800915</v>
      </c>
      <c r="J104" s="16"/>
      <c r="K104" s="7"/>
      <c r="L104" s="7"/>
      <c r="M104" s="7"/>
    </row>
    <row r="105" spans="2:13" ht="93" customHeight="1">
      <c r="B105" s="59" t="s">
        <v>234</v>
      </c>
      <c r="C105" s="79" t="s">
        <v>235</v>
      </c>
      <c r="D105" s="35">
        <v>0</v>
      </c>
      <c r="E105" s="89">
        <v>1343186.7</v>
      </c>
      <c r="F105" s="89">
        <v>1343186.7</v>
      </c>
      <c r="G105" s="89">
        <v>1034958.2</v>
      </c>
      <c r="H105" s="34">
        <f t="shared" si="2"/>
        <v>77.05244550143327</v>
      </c>
      <c r="I105" s="34">
        <f t="shared" si="3"/>
        <v>77.05244550143327</v>
      </c>
      <c r="J105" s="16"/>
      <c r="K105" s="7"/>
      <c r="L105" s="7"/>
      <c r="M105" s="7"/>
    </row>
    <row r="106" spans="2:13" ht="15.75">
      <c r="B106" s="59" t="s">
        <v>189</v>
      </c>
      <c r="C106" s="81" t="s">
        <v>191</v>
      </c>
      <c r="D106" s="31">
        <f>D107</f>
        <v>0</v>
      </c>
      <c r="E106" s="82">
        <f>E107</f>
        <v>6508.1</v>
      </c>
      <c r="F106" s="82">
        <f>F107</f>
        <v>6508.1</v>
      </c>
      <c r="G106" s="82">
        <f>G107</f>
        <v>2589.4</v>
      </c>
      <c r="H106" s="32">
        <f t="shared" si="2"/>
        <v>39.78734192775157</v>
      </c>
      <c r="I106" s="32">
        <f t="shared" si="3"/>
        <v>39.78734192775157</v>
      </c>
      <c r="J106" s="16"/>
      <c r="K106" s="7"/>
      <c r="L106" s="7"/>
      <c r="M106" s="7"/>
    </row>
    <row r="107" spans="2:13" ht="15.75">
      <c r="B107" s="59" t="s">
        <v>190</v>
      </c>
      <c r="C107" s="76" t="s">
        <v>192</v>
      </c>
      <c r="D107" s="35">
        <v>0</v>
      </c>
      <c r="E107" s="89">
        <v>6508.1</v>
      </c>
      <c r="F107" s="89">
        <v>6508.1</v>
      </c>
      <c r="G107" s="89">
        <v>2589.4</v>
      </c>
      <c r="H107" s="34">
        <f t="shared" si="2"/>
        <v>39.78734192775157</v>
      </c>
      <c r="I107" s="34">
        <f t="shared" si="3"/>
        <v>39.78734192775157</v>
      </c>
      <c r="J107" s="16"/>
      <c r="K107" s="7"/>
      <c r="L107" s="7"/>
      <c r="M107" s="7"/>
    </row>
    <row r="108" spans="2:13" ht="29.25">
      <c r="B108" s="59" t="s">
        <v>193</v>
      </c>
      <c r="C108" s="81" t="s">
        <v>194</v>
      </c>
      <c r="D108" s="31">
        <f>D109+D111</f>
        <v>0</v>
      </c>
      <c r="E108" s="82">
        <f>E109+E110</f>
        <v>33507.8</v>
      </c>
      <c r="F108" s="82">
        <f>F109+F110</f>
        <v>33507.8</v>
      </c>
      <c r="G108" s="82">
        <f>G109+G110</f>
        <v>31850.1</v>
      </c>
      <c r="H108" s="32">
        <f t="shared" si="2"/>
        <v>95.05279367788991</v>
      </c>
      <c r="I108" s="32">
        <f t="shared" si="3"/>
        <v>95.05279367788991</v>
      </c>
      <c r="J108" s="16"/>
      <c r="K108" s="7"/>
      <c r="L108" s="7"/>
      <c r="M108" s="7"/>
    </row>
    <row r="109" spans="2:13" ht="15.75">
      <c r="B109" s="59" t="s">
        <v>195</v>
      </c>
      <c r="C109" s="76" t="s">
        <v>196</v>
      </c>
      <c r="D109" s="35">
        <v>0</v>
      </c>
      <c r="E109" s="89">
        <v>32824.8</v>
      </c>
      <c r="F109" s="89">
        <v>32824.8</v>
      </c>
      <c r="G109" s="89">
        <v>31167.1</v>
      </c>
      <c r="H109" s="34">
        <f t="shared" si="2"/>
        <v>94.94985498769222</v>
      </c>
      <c r="I109" s="34">
        <f t="shared" si="3"/>
        <v>94.94985498769222</v>
      </c>
      <c r="J109" s="16"/>
      <c r="K109" s="7"/>
      <c r="L109" s="7"/>
      <c r="M109" s="7"/>
    </row>
    <row r="110" spans="3:13" ht="15.75">
      <c r="C110" s="76" t="s">
        <v>298</v>
      </c>
      <c r="D110" s="35">
        <v>0</v>
      </c>
      <c r="E110" s="89">
        <v>683</v>
      </c>
      <c r="F110" s="89">
        <v>683</v>
      </c>
      <c r="G110" s="89">
        <v>683</v>
      </c>
      <c r="H110" s="34">
        <f>G110/E110*100</f>
        <v>100</v>
      </c>
      <c r="I110" s="34">
        <f>G110/F110*100</f>
        <v>100</v>
      </c>
      <c r="J110" s="16"/>
      <c r="K110" s="7"/>
      <c r="L110" s="7"/>
      <c r="M110" s="7"/>
    </row>
    <row r="111" spans="2:13" ht="15.75" hidden="1">
      <c r="B111" s="59" t="s">
        <v>197</v>
      </c>
      <c r="C111" s="76" t="s">
        <v>198</v>
      </c>
      <c r="D111" s="35">
        <f>D112</f>
        <v>0</v>
      </c>
      <c r="E111" s="113">
        <f>E112</f>
        <v>0</v>
      </c>
      <c r="F111" s="113">
        <f>F112</f>
        <v>0</v>
      </c>
      <c r="G111" s="113">
        <f>G112</f>
        <v>0</v>
      </c>
      <c r="H111" s="34" t="e">
        <f t="shared" si="2"/>
        <v>#DIV/0!</v>
      </c>
      <c r="I111" s="34" t="e">
        <f t="shared" si="3"/>
        <v>#DIV/0!</v>
      </c>
      <c r="J111" s="16"/>
      <c r="K111" s="7"/>
      <c r="L111" s="7"/>
      <c r="M111" s="7"/>
    </row>
    <row r="112" spans="2:13" ht="15.75" hidden="1">
      <c r="B112" s="59" t="s">
        <v>199</v>
      </c>
      <c r="C112" s="79" t="s">
        <v>200</v>
      </c>
      <c r="D112" s="35"/>
      <c r="E112" s="113"/>
      <c r="F112" s="186"/>
      <c r="G112" s="186"/>
      <c r="H112" s="34" t="e">
        <f t="shared" si="2"/>
        <v>#DIV/0!</v>
      </c>
      <c r="I112" s="34" t="e">
        <f t="shared" si="3"/>
        <v>#DIV/0!</v>
      </c>
      <c r="J112" s="16"/>
      <c r="K112" s="7"/>
      <c r="L112" s="7"/>
      <c r="M112" s="7"/>
    </row>
    <row r="113" spans="2:13" ht="18.75" customHeight="1">
      <c r="B113" s="59" t="s">
        <v>543</v>
      </c>
      <c r="C113" s="6" t="s">
        <v>65</v>
      </c>
      <c r="D113" s="82">
        <f>D114+D119+D121+D117</f>
        <v>29067.7</v>
      </c>
      <c r="E113" s="82">
        <f>E114+E119+E121+E117</f>
        <v>62004.7</v>
      </c>
      <c r="F113" s="82">
        <f>F114+F119+F121+F117</f>
        <v>61990.7</v>
      </c>
      <c r="G113" s="82">
        <f>G114+G119+G121+G117</f>
        <v>46404.700000000004</v>
      </c>
      <c r="H113" s="32">
        <f t="shared" si="2"/>
        <v>74.84061692097535</v>
      </c>
      <c r="I113" s="32">
        <f t="shared" si="3"/>
        <v>74.85751895042321</v>
      </c>
      <c r="J113" s="16"/>
      <c r="K113" s="7"/>
      <c r="L113" s="7"/>
      <c r="M113" s="7"/>
    </row>
    <row r="114" spans="2:13" ht="29.25">
      <c r="B114" s="59" t="s">
        <v>66</v>
      </c>
      <c r="C114" s="81" t="s">
        <v>134</v>
      </c>
      <c r="D114" s="31">
        <f>D116+D115</f>
        <v>177.7</v>
      </c>
      <c r="E114" s="82">
        <f>E116+E115</f>
        <v>2419.7</v>
      </c>
      <c r="F114" s="82">
        <f>F116+F115</f>
        <v>2405.7</v>
      </c>
      <c r="G114" s="82">
        <f>G116+G115</f>
        <v>1629.4</v>
      </c>
      <c r="H114" s="32">
        <f t="shared" si="2"/>
        <v>67.33892631317933</v>
      </c>
      <c r="I114" s="32">
        <f t="shared" si="3"/>
        <v>67.73080600241094</v>
      </c>
      <c r="J114" s="16"/>
      <c r="K114" s="7"/>
      <c r="L114" s="7"/>
      <c r="M114" s="7"/>
    </row>
    <row r="115" spans="2:13" ht="30">
      <c r="B115" s="59" t="s">
        <v>201</v>
      </c>
      <c r="C115" s="76" t="s">
        <v>202</v>
      </c>
      <c r="D115" s="35">
        <v>0</v>
      </c>
      <c r="E115" s="89">
        <v>2242</v>
      </c>
      <c r="F115" s="89">
        <v>2242</v>
      </c>
      <c r="G115" s="89">
        <v>1513.9</v>
      </c>
      <c r="H115" s="34">
        <f t="shared" si="2"/>
        <v>67.52453166815344</v>
      </c>
      <c r="I115" s="34">
        <f t="shared" si="3"/>
        <v>67.52453166815344</v>
      </c>
      <c r="J115" s="16"/>
      <c r="K115" s="7"/>
      <c r="L115" s="7"/>
      <c r="M115" s="7"/>
    </row>
    <row r="116" spans="2:13" ht="19.5" customHeight="1">
      <c r="B116" s="59" t="s">
        <v>544</v>
      </c>
      <c r="C116" s="76" t="s">
        <v>135</v>
      </c>
      <c r="D116" s="35">
        <v>177.7</v>
      </c>
      <c r="E116" s="89">
        <v>177.7</v>
      </c>
      <c r="F116" s="89">
        <v>163.7</v>
      </c>
      <c r="G116" s="89">
        <v>115.5</v>
      </c>
      <c r="H116" s="34">
        <f t="shared" si="2"/>
        <v>64.99718626899269</v>
      </c>
      <c r="I116" s="34">
        <f t="shared" si="3"/>
        <v>70.55589492974956</v>
      </c>
      <c r="J116" s="16"/>
      <c r="K116" s="7"/>
      <c r="L116" s="7"/>
      <c r="M116" s="7"/>
    </row>
    <row r="117" spans="2:13" ht="19.5" customHeight="1" hidden="1">
      <c r="B117" s="59" t="s">
        <v>236</v>
      </c>
      <c r="C117" s="81" t="s">
        <v>324</v>
      </c>
      <c r="D117" s="31">
        <f>D118</f>
        <v>0</v>
      </c>
      <c r="E117" s="82">
        <v>0</v>
      </c>
      <c r="F117" s="82">
        <v>0</v>
      </c>
      <c r="G117" s="82">
        <f>G118</f>
        <v>0</v>
      </c>
      <c r="H117" s="32" t="e">
        <f t="shared" si="2"/>
        <v>#DIV/0!</v>
      </c>
      <c r="I117" s="32" t="e">
        <f t="shared" si="3"/>
        <v>#DIV/0!</v>
      </c>
      <c r="J117" s="16"/>
      <c r="K117" s="7"/>
      <c r="L117" s="7"/>
      <c r="M117" s="7"/>
    </row>
    <row r="118" spans="2:13" ht="19.5" customHeight="1" hidden="1">
      <c r="B118" s="59" t="s">
        <v>237</v>
      </c>
      <c r="C118" s="76" t="s">
        <v>325</v>
      </c>
      <c r="D118" s="35">
        <v>0</v>
      </c>
      <c r="E118" s="113">
        <v>0</v>
      </c>
      <c r="F118" s="186">
        <v>0</v>
      </c>
      <c r="G118" s="186">
        <v>0</v>
      </c>
      <c r="H118" s="34" t="e">
        <f t="shared" si="2"/>
        <v>#DIV/0!</v>
      </c>
      <c r="I118" s="34" t="e">
        <f t="shared" si="3"/>
        <v>#DIV/0!</v>
      </c>
      <c r="J118" s="16"/>
      <c r="K118" s="7"/>
      <c r="L118" s="7"/>
      <c r="M118" s="7"/>
    </row>
    <row r="119" spans="2:13" ht="15.75">
      <c r="B119" s="59" t="s">
        <v>67</v>
      </c>
      <c r="C119" s="81" t="s">
        <v>136</v>
      </c>
      <c r="D119" s="31">
        <f>D120</f>
        <v>28890</v>
      </c>
      <c r="E119" s="82">
        <f>E120</f>
        <v>59585</v>
      </c>
      <c r="F119" s="82">
        <f>F120</f>
        <v>59585</v>
      </c>
      <c r="G119" s="82">
        <f>G120</f>
        <v>44775.3</v>
      </c>
      <c r="H119" s="32">
        <f t="shared" si="2"/>
        <v>75.14525467819082</v>
      </c>
      <c r="I119" s="32">
        <f t="shared" si="3"/>
        <v>75.14525467819082</v>
      </c>
      <c r="J119" s="16"/>
      <c r="K119" s="7"/>
      <c r="L119" s="7"/>
      <c r="M119" s="7"/>
    </row>
    <row r="120" spans="2:13" ht="19.5" customHeight="1">
      <c r="B120" s="59" t="s">
        <v>547</v>
      </c>
      <c r="C120" s="76" t="s">
        <v>137</v>
      </c>
      <c r="D120" s="35">
        <v>28890</v>
      </c>
      <c r="E120" s="113">
        <v>59585</v>
      </c>
      <c r="F120" s="186">
        <v>59585</v>
      </c>
      <c r="G120" s="89">
        <v>44775.3</v>
      </c>
      <c r="H120" s="34">
        <f t="shared" si="2"/>
        <v>75.14525467819082</v>
      </c>
      <c r="I120" s="34">
        <f t="shared" si="3"/>
        <v>75.14525467819082</v>
      </c>
      <c r="J120" s="16"/>
      <c r="K120" s="7"/>
      <c r="L120" s="7"/>
      <c r="M120" s="7"/>
    </row>
    <row r="121" spans="2:13" ht="15.75" hidden="1">
      <c r="B121" s="59" t="s">
        <v>68</v>
      </c>
      <c r="C121" s="81" t="s">
        <v>542</v>
      </c>
      <c r="D121" s="35">
        <f>D122</f>
        <v>0</v>
      </c>
      <c r="E121" s="113">
        <f>E122</f>
        <v>0</v>
      </c>
      <c r="F121" s="113">
        <f>F122</f>
        <v>0</v>
      </c>
      <c r="G121" s="82"/>
      <c r="H121" s="32" t="e">
        <f t="shared" si="2"/>
        <v>#DIV/0!</v>
      </c>
      <c r="I121" s="32" t="e">
        <f t="shared" si="3"/>
        <v>#DIV/0!</v>
      </c>
      <c r="J121" s="16"/>
      <c r="K121" s="7"/>
      <c r="L121" s="7"/>
      <c r="M121" s="7"/>
    </row>
    <row r="122" spans="2:13" ht="15.75" hidden="1">
      <c r="B122" s="59" t="s">
        <v>69</v>
      </c>
      <c r="C122" s="76" t="s">
        <v>138</v>
      </c>
      <c r="D122" s="35"/>
      <c r="E122" s="113"/>
      <c r="F122" s="186"/>
      <c r="G122" s="113"/>
      <c r="H122" s="34" t="e">
        <f t="shared" si="2"/>
        <v>#DIV/0!</v>
      </c>
      <c r="I122" s="34" t="e">
        <f t="shared" si="3"/>
        <v>#DIV/0!</v>
      </c>
      <c r="J122" s="16"/>
      <c r="K122" s="7"/>
      <c r="L122" s="7"/>
      <c r="M122" s="7"/>
    </row>
    <row r="123" spans="2:13" ht="15.75" hidden="1">
      <c r="B123" s="59" t="s">
        <v>70</v>
      </c>
      <c r="C123" s="81" t="s">
        <v>357</v>
      </c>
      <c r="D123" s="33"/>
      <c r="E123" s="113"/>
      <c r="F123" s="69"/>
      <c r="G123" s="89"/>
      <c r="H123" s="34" t="e">
        <f t="shared" si="2"/>
        <v>#DIV/0!</v>
      </c>
      <c r="I123" s="34" t="e">
        <f t="shared" si="3"/>
        <v>#DIV/0!</v>
      </c>
      <c r="J123" s="16"/>
      <c r="K123" s="7"/>
      <c r="L123" s="7"/>
      <c r="M123" s="7"/>
    </row>
    <row r="124" spans="3:13" ht="29.25">
      <c r="C124" s="6" t="s">
        <v>545</v>
      </c>
      <c r="D124" s="30">
        <f>D8+D11+D22+D35+D57+D66+D84+D113+D123+D82</f>
        <v>730260.3</v>
      </c>
      <c r="E124" s="67">
        <f>E8+E11+E22+E35+E57+E66+E84+E113+E123+E82</f>
        <v>2893384.6</v>
      </c>
      <c r="F124" s="67">
        <f>F8+F11+F22+F35+F57+F66+F84+F113+F123+F82</f>
        <v>3056457.6</v>
      </c>
      <c r="G124" s="67">
        <f>G8+G11+G22+G35+G57+G66+G84+G113+G123+G82</f>
        <v>2617491.1</v>
      </c>
      <c r="H124" s="32">
        <f t="shared" si="2"/>
        <v>90.464679324</v>
      </c>
      <c r="I124" s="32">
        <f t="shared" si="3"/>
        <v>85.6380634889226</v>
      </c>
      <c r="J124" s="16"/>
      <c r="K124" s="7"/>
      <c r="L124" s="7"/>
      <c r="M124" s="7"/>
    </row>
    <row r="125" spans="2:13" ht="15.75" hidden="1">
      <c r="B125" s="59" t="s">
        <v>15</v>
      </c>
      <c r="C125" s="80" t="s">
        <v>425</v>
      </c>
      <c r="D125" s="33"/>
      <c r="E125" s="113"/>
      <c r="F125" s="89"/>
      <c r="G125" s="89"/>
      <c r="H125" s="34" t="e">
        <f t="shared" si="2"/>
        <v>#DIV/0!</v>
      </c>
      <c r="I125" s="34" t="e">
        <f t="shared" si="3"/>
        <v>#DIV/0!</v>
      </c>
      <c r="J125" s="16"/>
      <c r="K125" s="7"/>
      <c r="L125" s="7"/>
      <c r="M125" s="7"/>
    </row>
    <row r="126" spans="2:13" s="7" customFormat="1" ht="28.5">
      <c r="B126" s="59"/>
      <c r="C126" s="6" t="s">
        <v>546</v>
      </c>
      <c r="D126" s="30">
        <f>D124+D125</f>
        <v>730260.3</v>
      </c>
      <c r="E126" s="67">
        <f>E124+E125</f>
        <v>2893384.6</v>
      </c>
      <c r="F126" s="67">
        <f>F124+F125</f>
        <v>3056457.6</v>
      </c>
      <c r="G126" s="67">
        <f>G124+G125</f>
        <v>2617491.1</v>
      </c>
      <c r="H126" s="32">
        <f t="shared" si="2"/>
        <v>90.464679324</v>
      </c>
      <c r="I126" s="32">
        <f t="shared" si="3"/>
        <v>85.6380634889226</v>
      </c>
      <c r="K126"/>
      <c r="L126"/>
      <c r="M126"/>
    </row>
    <row r="127" spans="2:13" s="7" customFormat="1" ht="15.75" hidden="1">
      <c r="B127" s="59" t="s">
        <v>14</v>
      </c>
      <c r="C127" s="6" t="s">
        <v>139</v>
      </c>
      <c r="D127" s="30">
        <f>D128</f>
        <v>0</v>
      </c>
      <c r="E127" s="67">
        <f>E128</f>
        <v>0</v>
      </c>
      <c r="F127" s="67">
        <f>F128</f>
        <v>0</v>
      </c>
      <c r="G127" s="67">
        <f>G128</f>
        <v>0</v>
      </c>
      <c r="H127" s="34" t="e">
        <f t="shared" si="2"/>
        <v>#DIV/0!</v>
      </c>
      <c r="I127" s="34" t="e">
        <f t="shared" si="3"/>
        <v>#DIV/0!</v>
      </c>
      <c r="K127"/>
      <c r="L127"/>
      <c r="M127"/>
    </row>
    <row r="128" spans="2:13" ht="60" hidden="1">
      <c r="B128" s="59" t="s">
        <v>71</v>
      </c>
      <c r="C128" s="80" t="s">
        <v>140</v>
      </c>
      <c r="D128" s="30"/>
      <c r="E128" s="82"/>
      <c r="F128" s="67"/>
      <c r="G128" s="89"/>
      <c r="H128" s="34" t="e">
        <f t="shared" si="2"/>
        <v>#DIV/0!</v>
      </c>
      <c r="I128" s="34" t="e">
        <f t="shared" si="3"/>
        <v>#DIV/0!</v>
      </c>
      <c r="K128" s="7"/>
      <c r="L128" s="7"/>
      <c r="M128" s="7"/>
    </row>
    <row r="129" spans="2:13" ht="42.75" hidden="1">
      <c r="B129" s="59" t="s">
        <v>72</v>
      </c>
      <c r="C129" s="112" t="s">
        <v>141</v>
      </c>
      <c r="D129" s="30">
        <f>D130+D131+D132+D133+D134</f>
        <v>0</v>
      </c>
      <c r="E129" s="67">
        <f>E130+E131+E132+E133+E134</f>
        <v>0</v>
      </c>
      <c r="F129" s="67">
        <f>F130+F131+F132+F133+F134</f>
        <v>0</v>
      </c>
      <c r="G129" s="67">
        <f>G130+G131+G132+G133+G134</f>
        <v>0</v>
      </c>
      <c r="H129" s="34" t="e">
        <f t="shared" si="2"/>
        <v>#DIV/0!</v>
      </c>
      <c r="I129" s="34" t="e">
        <f t="shared" si="3"/>
        <v>#DIV/0!</v>
      </c>
      <c r="K129" s="7"/>
      <c r="L129" s="7"/>
      <c r="M129" s="7"/>
    </row>
    <row r="130" spans="2:13" ht="120" hidden="1">
      <c r="B130" s="59" t="s">
        <v>73</v>
      </c>
      <c r="C130" s="80" t="s">
        <v>142</v>
      </c>
      <c r="D130" s="30"/>
      <c r="E130" s="82"/>
      <c r="F130" s="67"/>
      <c r="G130" s="186"/>
      <c r="H130" s="34" t="e">
        <f t="shared" si="2"/>
        <v>#DIV/0!</v>
      </c>
      <c r="I130" s="34" t="e">
        <f t="shared" si="3"/>
        <v>#DIV/0!</v>
      </c>
      <c r="K130" s="7"/>
      <c r="L130" s="7"/>
      <c r="M130" s="7"/>
    </row>
    <row r="131" spans="2:13" ht="60" hidden="1">
      <c r="B131" s="59" t="s">
        <v>74</v>
      </c>
      <c r="C131" s="80" t="s">
        <v>143</v>
      </c>
      <c r="D131" s="33"/>
      <c r="E131" s="113"/>
      <c r="F131" s="69"/>
      <c r="G131" s="186"/>
      <c r="H131" s="34" t="e">
        <f t="shared" si="2"/>
        <v>#DIV/0!</v>
      </c>
      <c r="I131" s="34" t="e">
        <f t="shared" si="3"/>
        <v>#DIV/0!</v>
      </c>
      <c r="K131" s="7"/>
      <c r="L131" s="7"/>
      <c r="M131" s="7"/>
    </row>
    <row r="132" spans="2:12" ht="180" hidden="1">
      <c r="B132" s="58" t="s">
        <v>75</v>
      </c>
      <c r="C132" s="80" t="s">
        <v>144</v>
      </c>
      <c r="D132" s="33"/>
      <c r="E132" s="113"/>
      <c r="F132" s="69"/>
      <c r="G132" s="82"/>
      <c r="H132" s="32"/>
      <c r="I132" s="34" t="e">
        <f t="shared" si="3"/>
        <v>#DIV/0!</v>
      </c>
      <c r="L132" s="19"/>
    </row>
    <row r="133" spans="2:12" ht="33.75" customHeight="1" hidden="1">
      <c r="B133" s="58" t="s">
        <v>76</v>
      </c>
      <c r="C133" s="80" t="s">
        <v>145</v>
      </c>
      <c r="D133" s="33"/>
      <c r="E133" s="113"/>
      <c r="F133" s="69"/>
      <c r="G133" s="89"/>
      <c r="H133" s="34"/>
      <c r="I133" s="34" t="e">
        <f t="shared" si="3"/>
        <v>#DIV/0!</v>
      </c>
      <c r="J133" s="18"/>
      <c r="L133" s="19"/>
    </row>
    <row r="134" spans="2:10" ht="90" hidden="1">
      <c r="B134" s="58" t="s">
        <v>146</v>
      </c>
      <c r="C134" s="80" t="s">
        <v>147</v>
      </c>
      <c r="D134" s="33"/>
      <c r="E134" s="113"/>
      <c r="F134" s="69"/>
      <c r="G134" s="89"/>
      <c r="H134" s="34"/>
      <c r="I134" s="34" t="e">
        <f t="shared" si="3"/>
        <v>#DIV/0!</v>
      </c>
      <c r="J134" s="18"/>
    </row>
    <row r="135" spans="2:9" ht="42.75" hidden="1">
      <c r="B135" s="58" t="s">
        <v>77</v>
      </c>
      <c r="C135" s="112" t="s">
        <v>148</v>
      </c>
      <c r="D135" s="33">
        <f>D136</f>
        <v>0</v>
      </c>
      <c r="E135" s="69">
        <f>E136</f>
        <v>0</v>
      </c>
      <c r="F135" s="69">
        <f>F136</f>
        <v>0</v>
      </c>
      <c r="G135" s="67"/>
      <c r="H135" s="32" t="e">
        <f t="shared" si="2"/>
        <v>#DIV/0!</v>
      </c>
      <c r="I135" s="34" t="e">
        <f t="shared" si="3"/>
        <v>#DIV/0!</v>
      </c>
    </row>
    <row r="136" spans="2:9" ht="16.5" customHeight="1" hidden="1">
      <c r="B136" s="58" t="s">
        <v>78</v>
      </c>
      <c r="C136" s="80" t="s">
        <v>149</v>
      </c>
      <c r="D136" s="33"/>
      <c r="E136" s="113"/>
      <c r="F136" s="69"/>
      <c r="G136" s="69"/>
      <c r="H136" s="34" t="e">
        <f aca="true" t="shared" si="4" ref="H136:H144">G136/E136*100</f>
        <v>#DIV/0!</v>
      </c>
      <c r="I136" s="34" t="e">
        <f t="shared" si="3"/>
        <v>#DIV/0!</v>
      </c>
    </row>
    <row r="137" spans="2:9" ht="57">
      <c r="B137" s="58" t="s">
        <v>79</v>
      </c>
      <c r="C137" s="112" t="s">
        <v>150</v>
      </c>
      <c r="D137" s="33">
        <f>D138+D139</f>
        <v>0</v>
      </c>
      <c r="E137" s="69">
        <f>E138+E139</f>
        <v>200451.7</v>
      </c>
      <c r="F137" s="69">
        <f>F138+F139</f>
        <v>0</v>
      </c>
      <c r="G137" s="69">
        <f>G138+G139</f>
        <v>104021.1</v>
      </c>
      <c r="H137" s="32">
        <f t="shared" si="4"/>
        <v>51.89334887157355</v>
      </c>
      <c r="I137" s="34" t="e">
        <f t="shared" si="3"/>
        <v>#DIV/0!</v>
      </c>
    </row>
    <row r="138" spans="2:9" ht="45" hidden="1">
      <c r="B138" s="58" t="s">
        <v>80</v>
      </c>
      <c r="C138" s="80" t="s">
        <v>151</v>
      </c>
      <c r="D138" s="33"/>
      <c r="E138" s="113"/>
      <c r="F138" s="89"/>
      <c r="G138" s="83"/>
      <c r="H138" s="34" t="e">
        <f t="shared" si="4"/>
        <v>#DIV/0!</v>
      </c>
      <c r="I138" s="34" t="e">
        <f t="shared" si="3"/>
        <v>#DIV/0!</v>
      </c>
    </row>
    <row r="139" spans="2:9" ht="63.75" customHeight="1">
      <c r="B139" s="58" t="s">
        <v>317</v>
      </c>
      <c r="C139" s="80" t="s">
        <v>316</v>
      </c>
      <c r="D139" s="33">
        <v>0</v>
      </c>
      <c r="E139" s="89">
        <v>200451.7</v>
      </c>
      <c r="F139" s="89">
        <v>0</v>
      </c>
      <c r="G139" s="89">
        <v>104021.1</v>
      </c>
      <c r="H139" s="34">
        <f t="shared" si="4"/>
        <v>51.89334887157355</v>
      </c>
      <c r="I139" s="34" t="e">
        <f t="shared" si="3"/>
        <v>#DIV/0!</v>
      </c>
    </row>
    <row r="140" spans="2:9" ht="42.75">
      <c r="B140" s="58" t="s">
        <v>82</v>
      </c>
      <c r="C140" s="112" t="s">
        <v>153</v>
      </c>
      <c r="D140" s="33">
        <f>D142</f>
        <v>0</v>
      </c>
      <c r="E140" s="69">
        <f>E141</f>
        <v>9207</v>
      </c>
      <c r="F140" s="69">
        <f>F141</f>
        <v>0</v>
      </c>
      <c r="G140" s="69">
        <f>G141</f>
        <v>9207</v>
      </c>
      <c r="H140" s="34">
        <f t="shared" si="4"/>
        <v>100</v>
      </c>
      <c r="I140" s="34" t="e">
        <f t="shared" si="3"/>
        <v>#DIV/0!</v>
      </c>
    </row>
    <row r="141" spans="2:9" ht="194.25" customHeight="1">
      <c r="B141" s="58"/>
      <c r="C141" s="80" t="s">
        <v>299</v>
      </c>
      <c r="D141" s="33">
        <v>0</v>
      </c>
      <c r="E141" s="188">
        <v>9207</v>
      </c>
      <c r="F141" s="188">
        <v>0</v>
      </c>
      <c r="G141" s="188">
        <v>9207</v>
      </c>
      <c r="H141" s="34">
        <f>G141/E141*100</f>
        <v>100</v>
      </c>
      <c r="I141" s="34" t="e">
        <f t="shared" si="3"/>
        <v>#DIV/0!</v>
      </c>
    </row>
    <row r="142" spans="2:9" ht="42.75">
      <c r="B142" s="58" t="s">
        <v>83</v>
      </c>
      <c r="C142" s="112" t="s">
        <v>153</v>
      </c>
      <c r="D142" s="33">
        <f>D143</f>
        <v>0</v>
      </c>
      <c r="E142" s="33">
        <f>E143</f>
        <v>44612.8</v>
      </c>
      <c r="F142" s="33">
        <f>F143</f>
        <v>0</v>
      </c>
      <c r="G142" s="33">
        <f>G143</f>
        <v>33345.8</v>
      </c>
      <c r="H142" s="34">
        <f t="shared" si="4"/>
        <v>74.74491625721767</v>
      </c>
      <c r="I142" s="34" t="e">
        <f t="shared" si="3"/>
        <v>#DIV/0!</v>
      </c>
    </row>
    <row r="143" spans="2:9" ht="15.75">
      <c r="B143" s="58"/>
      <c r="C143" s="80" t="s">
        <v>154</v>
      </c>
      <c r="D143" s="33">
        <v>0</v>
      </c>
      <c r="E143" s="113">
        <v>44612.8</v>
      </c>
      <c r="F143" s="89">
        <v>0</v>
      </c>
      <c r="G143" s="89">
        <v>33345.8</v>
      </c>
      <c r="H143" s="34">
        <f>G143/E143*100</f>
        <v>74.74491625721767</v>
      </c>
      <c r="I143" s="34"/>
    </row>
    <row r="144" spans="3:9" ht="15.75">
      <c r="C144" s="81" t="s">
        <v>1</v>
      </c>
      <c r="D144" s="67">
        <f>D126+D127+D129+D135+D137+D140</f>
        <v>730260.3</v>
      </c>
      <c r="E144" s="67">
        <f>E126+E127+E129+E135+E137+E140+E142</f>
        <v>3147656.1</v>
      </c>
      <c r="F144" s="67">
        <f>F126+F127+F129+F135+F137+F140+F142</f>
        <v>3056457.6</v>
      </c>
      <c r="G144" s="67">
        <f>G126+G127+G129+G135+G137+G140+G142</f>
        <v>2764065</v>
      </c>
      <c r="H144" s="32">
        <f t="shared" si="4"/>
        <v>87.8134367982576</v>
      </c>
      <c r="I144" s="32">
        <f>G144/F144*100</f>
        <v>90.43361177331562</v>
      </c>
    </row>
    <row r="145" spans="5:11" ht="12.75">
      <c r="E145" s="116"/>
      <c r="F145" s="61"/>
      <c r="G145" s="61"/>
      <c r="K145" s="3"/>
    </row>
    <row r="146" spans="5:7" ht="12.75">
      <c r="E146" s="116"/>
      <c r="F146" s="61"/>
      <c r="G146" s="61"/>
    </row>
    <row r="147" spans="5:7" ht="12.75">
      <c r="E147" s="189"/>
      <c r="F147" s="61"/>
      <c r="G147" s="190"/>
    </row>
    <row r="148" spans="5:7" ht="14.25">
      <c r="E148" s="191"/>
      <c r="F148" s="61"/>
      <c r="G148" s="61"/>
    </row>
    <row r="149" spans="3:5" ht="12.75">
      <c r="C149" s="3"/>
      <c r="D149" s="3"/>
      <c r="E149" s="29"/>
    </row>
    <row r="150" ht="12.75">
      <c r="G150" s="60"/>
    </row>
    <row r="151" ht="12.75">
      <c r="F151" s="3"/>
    </row>
    <row r="152" ht="12.75">
      <c r="F152" s="3"/>
    </row>
    <row r="160" ht="12.75">
      <c r="G160" s="3"/>
    </row>
    <row r="162" ht="12.75">
      <c r="G162" s="55"/>
    </row>
    <row r="164" ht="12.75">
      <c r="H164" s="3"/>
    </row>
    <row r="166" ht="12.75">
      <c r="I166" s="3"/>
    </row>
    <row r="175" ht="12.75">
      <c r="H175" s="3"/>
    </row>
  </sheetData>
  <sheetProtection/>
  <mergeCells count="8">
    <mergeCell ref="C2:I2"/>
    <mergeCell ref="C3:I3"/>
    <mergeCell ref="H5:I5"/>
    <mergeCell ref="C5:C6"/>
    <mergeCell ref="E5:E6"/>
    <mergeCell ref="F5:F6"/>
    <mergeCell ref="G5:G6"/>
    <mergeCell ref="D5:D6"/>
  </mergeCells>
  <printOptions/>
  <pageMargins left="0.5905511811023623" right="0.2755905511811024" top="0.5511811023622047" bottom="0.5905511811023623" header="0" footer="0"/>
  <pageSetup fitToHeight="3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D37"/>
  <sheetViews>
    <sheetView zoomScale="75" zoomScaleNormal="75" zoomScaleSheetLayoutView="75" workbookViewId="0" topLeftCell="A1">
      <pane xSplit="2" ySplit="8" topLeftCell="C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49" sqref="E49"/>
    </sheetView>
  </sheetViews>
  <sheetFormatPr defaultColWidth="9.00390625" defaultRowHeight="12.75"/>
  <cols>
    <col min="1" max="1" width="10.75390625" style="0" customWidth="1"/>
    <col min="2" max="2" width="37.125" style="147" customWidth="1"/>
    <col min="3" max="3" width="15.125" style="148" customWidth="1"/>
    <col min="4" max="4" width="19.875" style="149" customWidth="1"/>
    <col min="5" max="5" width="17.125" style="3" customWidth="1"/>
    <col min="6" max="6" width="16.00390625" style="0" customWidth="1"/>
    <col min="7" max="7" width="15.75390625" style="0" customWidth="1"/>
    <col min="8" max="8" width="16.875" style="0" hidden="1" customWidth="1"/>
    <col min="9" max="9" width="21.75390625" style="0" hidden="1" customWidth="1"/>
    <col min="10" max="10" width="23.625" style="0" hidden="1" customWidth="1"/>
    <col min="11" max="11" width="22.625" style="0" hidden="1" customWidth="1"/>
    <col min="12" max="12" width="15.625" style="0" hidden="1" customWidth="1"/>
    <col min="13" max="13" width="20.125" style="0" hidden="1" customWidth="1"/>
    <col min="14" max="14" width="0" style="0" hidden="1" customWidth="1"/>
    <col min="15" max="15" width="19.625" style="0" hidden="1" customWidth="1"/>
    <col min="16" max="16" width="16.375" style="0" hidden="1" customWidth="1"/>
    <col min="17" max="17" width="16.75390625" style="0" hidden="1" customWidth="1"/>
    <col min="18" max="18" width="19.375" style="0" hidden="1" customWidth="1"/>
    <col min="19" max="19" width="17.25390625" style="0" hidden="1" customWidth="1"/>
    <col min="20" max="25" width="0" style="0" hidden="1" customWidth="1"/>
    <col min="26" max="26" width="18.75390625" style="0" hidden="1" customWidth="1"/>
    <col min="27" max="27" width="18.375" style="0" hidden="1" customWidth="1"/>
    <col min="28" max="28" width="15.875" style="0" hidden="1" customWidth="1"/>
    <col min="29" max="29" width="17.125" style="0" hidden="1" customWidth="1"/>
    <col min="30" max="30" width="18.375" style="0" hidden="1" customWidth="1"/>
  </cols>
  <sheetData>
    <row r="1" ht="15.75">
      <c r="G1" s="150" t="s">
        <v>256</v>
      </c>
    </row>
    <row r="2" spans="1:7" ht="51.75" customHeight="1">
      <c r="A2" s="232" t="s">
        <v>257</v>
      </c>
      <c r="B2" s="232"/>
      <c r="C2" s="232"/>
      <c r="D2" s="232"/>
      <c r="E2" s="232"/>
      <c r="F2" s="232"/>
      <c r="G2" s="232"/>
    </row>
    <row r="3" spans="1:7" ht="9" customHeight="1">
      <c r="A3" s="151"/>
      <c r="B3" s="152"/>
      <c r="C3" s="153"/>
      <c r="D3" s="154"/>
      <c r="E3" s="154"/>
      <c r="F3" s="151"/>
      <c r="G3" s="151"/>
    </row>
    <row r="4" spans="1:7" ht="15.75" customHeight="1">
      <c r="A4" s="151"/>
      <c r="B4" s="152"/>
      <c r="C4" s="153"/>
      <c r="D4" s="154"/>
      <c r="E4" s="154"/>
      <c r="F4" s="151"/>
      <c r="G4" s="155" t="s">
        <v>442</v>
      </c>
    </row>
    <row r="5" spans="1:30" ht="18.75" customHeight="1">
      <c r="A5" s="233" t="s">
        <v>443</v>
      </c>
      <c r="B5" s="233"/>
      <c r="C5" s="233"/>
      <c r="D5" s="233"/>
      <c r="E5" s="233"/>
      <c r="F5" s="233"/>
      <c r="G5" s="233"/>
      <c r="I5" s="240" t="s">
        <v>239</v>
      </c>
      <c r="J5" s="241" t="s">
        <v>258</v>
      </c>
      <c r="K5" s="241" t="s">
        <v>240</v>
      </c>
      <c r="L5" s="241" t="s">
        <v>333</v>
      </c>
      <c r="M5" s="241"/>
      <c r="O5" s="240" t="s">
        <v>239</v>
      </c>
      <c r="P5" s="241" t="s">
        <v>258</v>
      </c>
      <c r="Q5" s="241" t="s">
        <v>240</v>
      </c>
      <c r="R5" s="241" t="s">
        <v>333</v>
      </c>
      <c r="S5" s="241"/>
      <c r="T5" s="157" t="e">
        <f>#REF!+#REF!+#REF!+#REF!+#REF!+#REF!+#REF!+#REF!+#REF!+#REF!+#REF!+#REF!+T1+T4</f>
        <v>#REF!</v>
      </c>
      <c r="U5" s="158" t="e">
        <f>#REF!+#REF!+#REF!+#REF!+#REF!+#REF!+#REF!+#REF!+#REF!+#REF!+#REF!+#REF!+#REF!+U1+U4</f>
        <v>#REF!</v>
      </c>
      <c r="V5" s="158" t="e">
        <f>#REF!+#REF!+#REF!+#REF!+#REF!+#REF!+#REF!+#REF!+#REF!+#REF!+#REF!+#REF!+#REF!+V1+V4</f>
        <v>#REF!</v>
      </c>
      <c r="W5" s="159" t="e">
        <f aca="true" t="shared" si="0" ref="W5:W26">V5/T5*100</f>
        <v>#REF!</v>
      </c>
      <c r="X5" s="159" t="e">
        <f aca="true" t="shared" si="1" ref="X5:X26">V5/U5*100</f>
        <v>#REF!</v>
      </c>
      <c r="Z5" s="240" t="s">
        <v>239</v>
      </c>
      <c r="AA5" s="241" t="s">
        <v>258</v>
      </c>
      <c r="AB5" s="241" t="s">
        <v>240</v>
      </c>
      <c r="AC5" s="241" t="s">
        <v>333</v>
      </c>
      <c r="AD5" s="241"/>
    </row>
    <row r="6" spans="1:30" ht="39" customHeight="1">
      <c r="A6" s="234" t="s">
        <v>259</v>
      </c>
      <c r="B6" s="234" t="s">
        <v>332</v>
      </c>
      <c r="C6" s="236" t="s">
        <v>303</v>
      </c>
      <c r="D6" s="236" t="s">
        <v>289</v>
      </c>
      <c r="E6" s="236" t="s">
        <v>478</v>
      </c>
      <c r="F6" s="238" t="s">
        <v>333</v>
      </c>
      <c r="G6" s="239"/>
      <c r="I6" s="240"/>
      <c r="J6" s="241"/>
      <c r="K6" s="241"/>
      <c r="L6" s="156" t="s">
        <v>334</v>
      </c>
      <c r="M6" s="156" t="s">
        <v>335</v>
      </c>
      <c r="O6" s="240"/>
      <c r="P6" s="241"/>
      <c r="Q6" s="241"/>
      <c r="R6" s="156" t="s">
        <v>334</v>
      </c>
      <c r="S6" s="156" t="s">
        <v>335</v>
      </c>
      <c r="T6" s="157" t="e">
        <f>#REF!+#REF!+#REF!+#REF!+#REF!+#REF!+#REF!+#REF!+#REF!+#REF!+#REF!+T1+T2+T5</f>
        <v>#REF!</v>
      </c>
      <c r="U6" s="158" t="e">
        <f>#REF!+#REF!+#REF!+#REF!+#REF!+#REF!+#REF!+#REF!+#REF!+#REF!+#REF!+#REF!+U1+U2+U5</f>
        <v>#REF!</v>
      </c>
      <c r="V6" s="158" t="e">
        <f>#REF!+#REF!+#REF!+#REF!+#REF!+#REF!+#REF!+#REF!+#REF!+#REF!+#REF!+#REF!+V1+V2+V5</f>
        <v>#REF!</v>
      </c>
      <c r="W6" s="159" t="e">
        <f t="shared" si="0"/>
        <v>#REF!</v>
      </c>
      <c r="X6" s="159" t="e">
        <f t="shared" si="1"/>
        <v>#REF!</v>
      </c>
      <c r="Z6" s="240"/>
      <c r="AA6" s="241"/>
      <c r="AB6" s="241"/>
      <c r="AC6" s="156" t="s">
        <v>334</v>
      </c>
      <c r="AD6" s="156" t="s">
        <v>335</v>
      </c>
    </row>
    <row r="7" spans="1:30" ht="58.5" customHeight="1">
      <c r="A7" s="235"/>
      <c r="B7" s="235"/>
      <c r="C7" s="237"/>
      <c r="D7" s="237"/>
      <c r="E7" s="237"/>
      <c r="F7" s="160" t="s">
        <v>161</v>
      </c>
      <c r="G7" s="160" t="s">
        <v>162</v>
      </c>
      <c r="I7" s="161">
        <v>3</v>
      </c>
      <c r="J7" s="162">
        <v>4</v>
      </c>
      <c r="K7" s="162">
        <v>5</v>
      </c>
      <c r="L7" s="162">
        <v>6</v>
      </c>
      <c r="M7" s="162">
        <v>7</v>
      </c>
      <c r="O7" s="161">
        <v>3</v>
      </c>
      <c r="P7" s="162">
        <v>4</v>
      </c>
      <c r="Q7" s="162">
        <v>5</v>
      </c>
      <c r="R7" s="162">
        <v>6</v>
      </c>
      <c r="S7" s="162">
        <v>7</v>
      </c>
      <c r="T7" s="157" t="e">
        <f>#REF!+#REF!+#REF!+#REF!+#REF!+#REF!+#REF!+#REF!+#REF!+#REF!+#REF!+T2+T3+T6</f>
        <v>#REF!</v>
      </c>
      <c r="U7" s="158" t="e">
        <f>#REF!+#REF!+#REF!+#REF!+#REF!+#REF!+#REF!+#REF!+#REF!+#REF!+#REF!+#REF!+U2+U3+U6</f>
        <v>#REF!</v>
      </c>
      <c r="V7" s="158" t="e">
        <f>#REF!+#REF!+#REF!+#REF!+#REF!+#REF!+#REF!+#REF!+#REF!+#REF!+#REF!+#REF!+V2+V3+V6</f>
        <v>#REF!</v>
      </c>
      <c r="W7" s="159" t="e">
        <f t="shared" si="0"/>
        <v>#REF!</v>
      </c>
      <c r="X7" s="159" t="e">
        <f t="shared" si="1"/>
        <v>#REF!</v>
      </c>
      <c r="Z7" s="161">
        <v>3</v>
      </c>
      <c r="AA7" s="162">
        <v>4</v>
      </c>
      <c r="AB7" s="162">
        <v>5</v>
      </c>
      <c r="AC7" s="162">
        <v>6</v>
      </c>
      <c r="AD7" s="162">
        <v>7</v>
      </c>
    </row>
    <row r="8" spans="1:30" ht="18.75">
      <c r="A8" s="162">
        <v>1</v>
      </c>
      <c r="B8" s="162">
        <v>2</v>
      </c>
      <c r="C8" s="163">
        <v>3</v>
      </c>
      <c r="D8" s="163">
        <v>4</v>
      </c>
      <c r="E8" s="163">
        <v>5</v>
      </c>
      <c r="F8" s="163">
        <v>6</v>
      </c>
      <c r="G8" s="163">
        <v>7</v>
      </c>
      <c r="I8" s="164"/>
      <c r="J8" s="165"/>
      <c r="K8" s="165"/>
      <c r="L8" s="166"/>
      <c r="M8" s="166"/>
      <c r="O8" s="164"/>
      <c r="P8" s="165"/>
      <c r="Q8" s="165"/>
      <c r="R8" s="166"/>
      <c r="S8" s="166"/>
      <c r="T8" s="157" t="e">
        <f>#REF!+#REF!+#REF!+#REF!+#REF!+#REF!+#REF!+#REF!+#REF!+#REF!+#REF!+T3+T4+T7</f>
        <v>#REF!</v>
      </c>
      <c r="U8" s="158" t="e">
        <f>#REF!+#REF!+#REF!+#REF!+#REF!+#REF!+#REF!+#REF!+#REF!+#REF!+#REF!+#REF!+U3+U4+U7</f>
        <v>#REF!</v>
      </c>
      <c r="V8" s="158" t="e">
        <f>#REF!+#REF!+#REF!+#REF!+#REF!+#REF!+#REF!+#REF!+#REF!+#REF!+#REF!+#REF!+V3+V4+V7</f>
        <v>#REF!</v>
      </c>
      <c r="W8" s="159" t="e">
        <f t="shared" si="0"/>
        <v>#REF!</v>
      </c>
      <c r="X8" s="159" t="e">
        <f t="shared" si="1"/>
        <v>#REF!</v>
      </c>
      <c r="Z8" s="164"/>
      <c r="AA8" s="165"/>
      <c r="AB8" s="165"/>
      <c r="AC8" s="166"/>
      <c r="AD8" s="166"/>
    </row>
    <row r="9" spans="1:30" ht="18.75">
      <c r="A9" s="167">
        <v>2111</v>
      </c>
      <c r="B9" s="181" t="s">
        <v>260</v>
      </c>
      <c r="C9" s="166">
        <v>506726.6</v>
      </c>
      <c r="D9" s="165">
        <v>535019.4</v>
      </c>
      <c r="E9" s="165">
        <v>534105.9</v>
      </c>
      <c r="F9" s="166">
        <f aca="true" t="shared" si="2" ref="F9:F37">E9/C9*100</f>
        <v>105.40317007238225</v>
      </c>
      <c r="G9" s="166">
        <f aca="true" t="shared" si="3" ref="G9:G33">E9/D9*100</f>
        <v>99.82925852782161</v>
      </c>
      <c r="I9" s="164"/>
      <c r="J9" s="168">
        <v>535019435</v>
      </c>
      <c r="K9" s="168">
        <v>534105903.49</v>
      </c>
      <c r="L9" s="166" t="e">
        <f aca="true" t="shared" si="4" ref="L9:L20">K9/I9*100</f>
        <v>#DIV/0!</v>
      </c>
      <c r="M9" s="166">
        <f aca="true" t="shared" si="5" ref="M9:M37">K9/J9*100</f>
        <v>99.82925264948554</v>
      </c>
      <c r="O9" s="164"/>
      <c r="P9" s="165">
        <f aca="true" t="shared" si="6" ref="P9:Q15">J9/1000</f>
        <v>535019.435</v>
      </c>
      <c r="Q9" s="165">
        <f t="shared" si="6"/>
        <v>534105.90349</v>
      </c>
      <c r="R9" s="166" t="e">
        <f aca="true" t="shared" si="7" ref="R9:R20">Q9/O9*100</f>
        <v>#DIV/0!</v>
      </c>
      <c r="S9" s="166">
        <f aca="true" t="shared" si="8" ref="S9:S32">Q9/P9*100</f>
        <v>99.82925264948553</v>
      </c>
      <c r="T9" s="157" t="e">
        <f>#REF!+#REF!+#REF!+#REF!+#REF!+#REF!+#REF!+#REF!+#REF!+#REF!+#REF!+T4+T5+T8</f>
        <v>#REF!</v>
      </c>
      <c r="U9" s="158" t="e">
        <f>#REF!+#REF!+#REF!+#REF!+#REF!+#REF!+#REF!+#REF!+#REF!+#REF!+#REF!+#REF!+U4+U5+U8</f>
        <v>#REF!</v>
      </c>
      <c r="V9" s="158" t="e">
        <f>#REF!+#REF!+#REF!+#REF!+#REF!+#REF!+#REF!+#REF!+#REF!+#REF!+#REF!+#REF!+V4+V5+V8</f>
        <v>#REF!</v>
      </c>
      <c r="W9" s="159" t="e">
        <f t="shared" si="0"/>
        <v>#REF!</v>
      </c>
      <c r="X9" s="159" t="e">
        <f t="shared" si="1"/>
        <v>#REF!</v>
      </c>
      <c r="Z9" s="164"/>
      <c r="AA9" s="165"/>
      <c r="AB9" s="165"/>
      <c r="AC9" s="166" t="e">
        <f aca="true" t="shared" si="9" ref="AC9:AC20">AB9/Z9*100</f>
        <v>#DIV/0!</v>
      </c>
      <c r="AD9" s="166" t="e">
        <f aca="true" t="shared" si="10" ref="AD9:AD32">AB9/AA9*100</f>
        <v>#DIV/0!</v>
      </c>
    </row>
    <row r="10" spans="1:30" ht="18.75">
      <c r="A10" s="167">
        <v>2120</v>
      </c>
      <c r="B10" s="181" t="s">
        <v>261</v>
      </c>
      <c r="C10" s="166">
        <v>111083.1</v>
      </c>
      <c r="D10" s="165">
        <v>116737.8</v>
      </c>
      <c r="E10" s="165">
        <v>115804.9</v>
      </c>
      <c r="F10" s="166">
        <f t="shared" si="2"/>
        <v>104.25069159935218</v>
      </c>
      <c r="G10" s="166">
        <f t="shared" si="3"/>
        <v>99.2008586764527</v>
      </c>
      <c r="I10" s="164"/>
      <c r="J10" s="168">
        <v>116737763</v>
      </c>
      <c r="K10" s="168">
        <v>115804901.94</v>
      </c>
      <c r="L10" s="166" t="e">
        <f t="shared" si="4"/>
        <v>#DIV/0!</v>
      </c>
      <c r="M10" s="166">
        <f t="shared" si="5"/>
        <v>99.2008917799804</v>
      </c>
      <c r="O10" s="164"/>
      <c r="P10" s="165">
        <f t="shared" si="6"/>
        <v>116737.763</v>
      </c>
      <c r="Q10" s="165">
        <f t="shared" si="6"/>
        <v>115804.90194</v>
      </c>
      <c r="R10" s="166" t="e">
        <f t="shared" si="7"/>
        <v>#DIV/0!</v>
      </c>
      <c r="S10" s="166">
        <f t="shared" si="8"/>
        <v>99.2008917799804</v>
      </c>
      <c r="T10" s="157" t="e">
        <f>#REF!+#REF!+#REF!+#REF!+#REF!+#REF!+#REF!+#REF!+#REF!+#REF!+T1+T5+T6+T9</f>
        <v>#REF!</v>
      </c>
      <c r="U10" s="158" t="e">
        <f>#REF!+#REF!+#REF!+#REF!+#REF!+#REF!+#REF!+#REF!+#REF!+#REF!+#REF!+U1+U5+U6+U9</f>
        <v>#REF!</v>
      </c>
      <c r="V10" s="158" t="e">
        <f>#REF!+#REF!+#REF!+#REF!+#REF!+#REF!+#REF!+#REF!+#REF!+#REF!+#REF!+V1+V5+V6+V9</f>
        <v>#REF!</v>
      </c>
      <c r="W10" s="159" t="e">
        <f t="shared" si="0"/>
        <v>#REF!</v>
      </c>
      <c r="X10" s="159" t="e">
        <f t="shared" si="1"/>
        <v>#REF!</v>
      </c>
      <c r="Z10" s="164"/>
      <c r="AA10" s="165"/>
      <c r="AB10" s="165"/>
      <c r="AC10" s="166" t="e">
        <f t="shared" si="9"/>
        <v>#DIV/0!</v>
      </c>
      <c r="AD10" s="166" t="e">
        <f t="shared" si="10"/>
        <v>#DIV/0!</v>
      </c>
    </row>
    <row r="11" spans="1:30" ht="37.5">
      <c r="A11" s="167">
        <v>2210</v>
      </c>
      <c r="B11" s="181" t="s">
        <v>262</v>
      </c>
      <c r="C11" s="166">
        <v>26246.5</v>
      </c>
      <c r="D11" s="165">
        <v>42318.2</v>
      </c>
      <c r="E11" s="165">
        <v>42092.4</v>
      </c>
      <c r="F11" s="166">
        <f t="shared" si="2"/>
        <v>160.37338311774906</v>
      </c>
      <c r="G11" s="166">
        <f t="shared" si="3"/>
        <v>99.4664234301081</v>
      </c>
      <c r="I11" s="164"/>
      <c r="J11" s="168">
        <v>42318238</v>
      </c>
      <c r="K11" s="168">
        <v>42092399.34</v>
      </c>
      <c r="L11" s="166" t="e">
        <f t="shared" si="4"/>
        <v>#DIV/0!</v>
      </c>
      <c r="M11" s="166">
        <f t="shared" si="5"/>
        <v>99.46633255382704</v>
      </c>
      <c r="O11" s="164"/>
      <c r="P11" s="165">
        <f t="shared" si="6"/>
        <v>42318.238</v>
      </c>
      <c r="Q11" s="165">
        <f t="shared" si="6"/>
        <v>42092.39934</v>
      </c>
      <c r="R11" s="166" t="e">
        <f t="shared" si="7"/>
        <v>#DIV/0!</v>
      </c>
      <c r="S11" s="166">
        <f t="shared" si="8"/>
        <v>99.46633255382704</v>
      </c>
      <c r="T11" s="157" t="e">
        <f>#REF!+#REF!+#REF!+#REF!+#REF!+#REF!+#REF!+#REF!+#REF!+#REF!+T2+T6+T7+T10</f>
        <v>#REF!</v>
      </c>
      <c r="U11" s="158" t="e">
        <f>#REF!+#REF!+#REF!+#REF!+#REF!+#REF!+#REF!+#REF!+#REF!+#REF!+#REF!+U2+U6+U7+U10</f>
        <v>#REF!</v>
      </c>
      <c r="V11" s="158" t="e">
        <f>#REF!+#REF!+#REF!+#REF!+#REF!+#REF!+#REF!+#REF!+#REF!+#REF!+#REF!+V2+V6+V7+V10</f>
        <v>#REF!</v>
      </c>
      <c r="W11" s="159" t="e">
        <f t="shared" si="0"/>
        <v>#REF!</v>
      </c>
      <c r="X11" s="159" t="e">
        <f t="shared" si="1"/>
        <v>#REF!</v>
      </c>
      <c r="Z11" s="164"/>
      <c r="AA11" s="165"/>
      <c r="AB11" s="165"/>
      <c r="AC11" s="166" t="e">
        <f t="shared" si="9"/>
        <v>#DIV/0!</v>
      </c>
      <c r="AD11" s="166" t="e">
        <f t="shared" si="10"/>
        <v>#DIV/0!</v>
      </c>
    </row>
    <row r="12" spans="1:30" ht="37.5">
      <c r="A12" s="167">
        <v>2220</v>
      </c>
      <c r="B12" s="181" t="s">
        <v>263</v>
      </c>
      <c r="C12" s="166">
        <v>3043.2</v>
      </c>
      <c r="D12" s="165">
        <v>2844.2</v>
      </c>
      <c r="E12" s="165">
        <v>2835.2</v>
      </c>
      <c r="F12" s="166">
        <f t="shared" si="2"/>
        <v>93.16508937960042</v>
      </c>
      <c r="G12" s="166">
        <f t="shared" si="3"/>
        <v>99.68356655650095</v>
      </c>
      <c r="I12" s="164"/>
      <c r="J12" s="168">
        <v>2844211</v>
      </c>
      <c r="K12" s="168">
        <v>2835206.21</v>
      </c>
      <c r="L12" s="166" t="e">
        <f t="shared" si="4"/>
        <v>#DIV/0!</v>
      </c>
      <c r="M12" s="166">
        <f t="shared" si="5"/>
        <v>99.68339936804969</v>
      </c>
      <c r="O12" s="164"/>
      <c r="P12" s="165">
        <f t="shared" si="6"/>
        <v>2844.211</v>
      </c>
      <c r="Q12" s="165">
        <f t="shared" si="6"/>
        <v>2835.20621</v>
      </c>
      <c r="R12" s="166" t="e">
        <f t="shared" si="7"/>
        <v>#DIV/0!</v>
      </c>
      <c r="S12" s="166">
        <f t="shared" si="8"/>
        <v>99.68339936804969</v>
      </c>
      <c r="T12" s="157" t="e">
        <f>#REF!+#REF!+#REF!+#REF!+#REF!+#REF!+#REF!+#REF!+#REF!+#REF!+T3+T7+T8+T11</f>
        <v>#REF!</v>
      </c>
      <c r="U12" s="158" t="e">
        <f>#REF!+#REF!+#REF!+#REF!+#REF!+#REF!+#REF!+#REF!+#REF!+#REF!+#REF!+U3+U7+U8+U11</f>
        <v>#REF!</v>
      </c>
      <c r="V12" s="158" t="e">
        <f>#REF!+#REF!+#REF!+#REF!+#REF!+#REF!+#REF!+#REF!+#REF!+#REF!+#REF!+V3+V7+V8+V11</f>
        <v>#REF!</v>
      </c>
      <c r="W12" s="159" t="e">
        <f t="shared" si="0"/>
        <v>#REF!</v>
      </c>
      <c r="X12" s="159" t="e">
        <f t="shared" si="1"/>
        <v>#REF!</v>
      </c>
      <c r="Z12" s="164"/>
      <c r="AA12" s="165"/>
      <c r="AB12" s="165"/>
      <c r="AC12" s="166" t="e">
        <f t="shared" si="9"/>
        <v>#DIV/0!</v>
      </c>
      <c r="AD12" s="166" t="e">
        <f t="shared" si="10"/>
        <v>#DIV/0!</v>
      </c>
    </row>
    <row r="13" spans="1:30" ht="18.75">
      <c r="A13" s="167">
        <v>2230</v>
      </c>
      <c r="B13" s="181" t="s">
        <v>264</v>
      </c>
      <c r="C13" s="166">
        <v>69135.2</v>
      </c>
      <c r="D13" s="165">
        <v>72961.4</v>
      </c>
      <c r="E13" s="165">
        <v>68434.4</v>
      </c>
      <c r="F13" s="166">
        <f t="shared" si="2"/>
        <v>98.98633402376792</v>
      </c>
      <c r="G13" s="166">
        <f t="shared" si="3"/>
        <v>93.79534932169614</v>
      </c>
      <c r="I13" s="164"/>
      <c r="J13" s="168">
        <v>72961433.39</v>
      </c>
      <c r="K13" s="168">
        <v>68434415.41</v>
      </c>
      <c r="L13" s="166" t="e">
        <f t="shared" si="4"/>
        <v>#DIV/0!</v>
      </c>
      <c r="M13" s="166">
        <f t="shared" si="5"/>
        <v>93.79532751803026</v>
      </c>
      <c r="O13" s="164"/>
      <c r="P13" s="165">
        <f t="shared" si="6"/>
        <v>72961.43339</v>
      </c>
      <c r="Q13" s="165">
        <f t="shared" si="6"/>
        <v>68434.41541</v>
      </c>
      <c r="R13" s="166" t="e">
        <f t="shared" si="7"/>
        <v>#DIV/0!</v>
      </c>
      <c r="S13" s="166">
        <f t="shared" si="8"/>
        <v>93.79532751803026</v>
      </c>
      <c r="T13" s="157" t="e">
        <f>#REF!+#REF!+#REF!+#REF!+#REF!+#REF!+#REF!+#REF!+#REF!+T1+T4+T8+T9+T12</f>
        <v>#REF!</v>
      </c>
      <c r="U13" s="158" t="e">
        <f>#REF!+#REF!+#REF!+#REF!+#REF!+#REF!+#REF!+#REF!+#REF!+#REF!+U1+U4+U8+U9+U12</f>
        <v>#REF!</v>
      </c>
      <c r="V13" s="158" t="e">
        <f>#REF!+#REF!+#REF!+#REF!+#REF!+#REF!+#REF!+#REF!+#REF!+#REF!+V1+V4+V8+V9+V12</f>
        <v>#REF!</v>
      </c>
      <c r="W13" s="159" t="e">
        <f t="shared" si="0"/>
        <v>#REF!</v>
      </c>
      <c r="X13" s="159" t="e">
        <f t="shared" si="1"/>
        <v>#REF!</v>
      </c>
      <c r="Z13" s="164"/>
      <c r="AA13" s="165"/>
      <c r="AB13" s="165"/>
      <c r="AC13" s="166" t="e">
        <f t="shared" si="9"/>
        <v>#DIV/0!</v>
      </c>
      <c r="AD13" s="166" t="e">
        <f t="shared" si="10"/>
        <v>#DIV/0!</v>
      </c>
    </row>
    <row r="14" spans="1:30" ht="37.5">
      <c r="A14" s="167">
        <v>2240</v>
      </c>
      <c r="B14" s="181" t="s">
        <v>265</v>
      </c>
      <c r="C14" s="166">
        <v>32774.7</v>
      </c>
      <c r="D14" s="165">
        <v>57443.5</v>
      </c>
      <c r="E14" s="165">
        <v>55783.8</v>
      </c>
      <c r="F14" s="166">
        <f t="shared" si="2"/>
        <v>170.20384625946235</v>
      </c>
      <c r="G14" s="166">
        <f t="shared" si="3"/>
        <v>97.11072619182328</v>
      </c>
      <c r="I14" s="164"/>
      <c r="J14" s="168">
        <v>57443534</v>
      </c>
      <c r="K14" s="168">
        <v>55783818.33</v>
      </c>
      <c r="L14" s="166" t="e">
        <f t="shared" si="4"/>
        <v>#DIV/0!</v>
      </c>
      <c r="M14" s="166">
        <f t="shared" si="5"/>
        <v>97.11070062298047</v>
      </c>
      <c r="O14" s="164"/>
      <c r="P14" s="165">
        <f t="shared" si="6"/>
        <v>57443.534</v>
      </c>
      <c r="Q14" s="165">
        <f t="shared" si="6"/>
        <v>55783.818329999995</v>
      </c>
      <c r="R14" s="166" t="e">
        <f t="shared" si="7"/>
        <v>#DIV/0!</v>
      </c>
      <c r="S14" s="166">
        <f t="shared" si="8"/>
        <v>97.11070062298046</v>
      </c>
      <c r="T14" s="157" t="e">
        <f>#REF!+#REF!+#REF!+#REF!+#REF!+#REF!+#REF!+#REF!+T1+T2+T5+T9+T10+T13</f>
        <v>#REF!</v>
      </c>
      <c r="U14" s="158" t="e">
        <f>#REF!+#REF!+#REF!+#REF!+#REF!+#REF!+#REF!+#REF!+#REF!+U1+U2+U5+U9+U10+U13</f>
        <v>#REF!</v>
      </c>
      <c r="V14" s="158" t="e">
        <f>#REF!+#REF!+#REF!+#REF!+#REF!+#REF!+#REF!+#REF!+#REF!+V1+V2+V5+V9+V10+V13</f>
        <v>#REF!</v>
      </c>
      <c r="W14" s="159" t="e">
        <f t="shared" si="0"/>
        <v>#REF!</v>
      </c>
      <c r="X14" s="159" t="e">
        <f t="shared" si="1"/>
        <v>#REF!</v>
      </c>
      <c r="Z14" s="164"/>
      <c r="AA14" s="165"/>
      <c r="AB14" s="165"/>
      <c r="AC14" s="166" t="e">
        <f t="shared" si="9"/>
        <v>#DIV/0!</v>
      </c>
      <c r="AD14" s="166" t="e">
        <f t="shared" si="10"/>
        <v>#DIV/0!</v>
      </c>
    </row>
    <row r="15" spans="1:30" ht="18.75">
      <c r="A15" s="167">
        <v>2250</v>
      </c>
      <c r="B15" s="181" t="s">
        <v>266</v>
      </c>
      <c r="C15" s="166">
        <v>1077.9</v>
      </c>
      <c r="D15" s="165">
        <v>1105.7</v>
      </c>
      <c r="E15" s="165">
        <v>1009.3</v>
      </c>
      <c r="F15" s="166">
        <f t="shared" si="2"/>
        <v>93.63577326282585</v>
      </c>
      <c r="G15" s="166">
        <f t="shared" si="3"/>
        <v>91.28154110518223</v>
      </c>
      <c r="I15" s="169"/>
      <c r="J15" s="168">
        <v>1105717</v>
      </c>
      <c r="K15" s="168">
        <v>1009274.33</v>
      </c>
      <c r="L15" s="166" t="e">
        <f t="shared" si="4"/>
        <v>#DIV/0!</v>
      </c>
      <c r="M15" s="166">
        <f t="shared" si="5"/>
        <v>91.2778161138881</v>
      </c>
      <c r="O15" s="169"/>
      <c r="P15" s="165">
        <f t="shared" si="6"/>
        <v>1105.717</v>
      </c>
      <c r="Q15" s="165">
        <f t="shared" si="6"/>
        <v>1009.27433</v>
      </c>
      <c r="R15" s="166" t="e">
        <f t="shared" si="7"/>
        <v>#DIV/0!</v>
      </c>
      <c r="S15" s="166">
        <f t="shared" si="8"/>
        <v>91.27781611388808</v>
      </c>
      <c r="T15" s="157" t="e">
        <f>#REF!+#REF!+#REF!+#REF!+#REF!+#REF!+#REF!+#REF!+T2+T3+T6+T10+T11+T14</f>
        <v>#REF!</v>
      </c>
      <c r="U15" s="158" t="e">
        <f>#REF!+#REF!+#REF!+#REF!+#REF!+#REF!+#REF!+#REF!+U1+U2+U3+U6+U10+U11+U14</f>
        <v>#REF!</v>
      </c>
      <c r="V15" s="158" t="e">
        <f>#REF!+#REF!+#REF!+#REF!+#REF!+#REF!+#REF!+#REF!+V1+V2+V3+V6+V10+V11+V14</f>
        <v>#REF!</v>
      </c>
      <c r="W15" s="159" t="e">
        <f t="shared" si="0"/>
        <v>#REF!</v>
      </c>
      <c r="X15" s="159" t="e">
        <f t="shared" si="1"/>
        <v>#REF!</v>
      </c>
      <c r="Z15" s="169"/>
      <c r="AA15" s="165"/>
      <c r="AB15" s="165"/>
      <c r="AC15" s="166" t="e">
        <f t="shared" si="9"/>
        <v>#DIV/0!</v>
      </c>
      <c r="AD15" s="166" t="e">
        <f t="shared" si="10"/>
        <v>#DIV/0!</v>
      </c>
    </row>
    <row r="16" spans="1:30" ht="37.5">
      <c r="A16" s="162">
        <v>2270</v>
      </c>
      <c r="B16" s="182" t="s">
        <v>267</v>
      </c>
      <c r="C16" s="170">
        <f>SUM(C17:C21)</f>
        <v>88269.2</v>
      </c>
      <c r="D16" s="170">
        <f>SUM(D17:D21)</f>
        <v>89579.7</v>
      </c>
      <c r="E16" s="170">
        <f>SUM(E17:E21)</f>
        <v>84454.2</v>
      </c>
      <c r="F16" s="159">
        <f t="shared" si="2"/>
        <v>95.67799413611996</v>
      </c>
      <c r="G16" s="159">
        <f t="shared" si="3"/>
        <v>94.27827956557122</v>
      </c>
      <c r="I16" s="169">
        <f>SUM(I17:I21)</f>
        <v>0</v>
      </c>
      <c r="J16" s="171">
        <f>SUM(J17:J21)</f>
        <v>89579681.61</v>
      </c>
      <c r="K16" s="171">
        <f>SUM(K17:K21)</f>
        <v>84454197.04</v>
      </c>
      <c r="L16" s="159" t="e">
        <f t="shared" si="4"/>
        <v>#DIV/0!</v>
      </c>
      <c r="M16" s="159">
        <f t="shared" si="5"/>
        <v>94.27829561583548</v>
      </c>
      <c r="O16" s="169">
        <f>SUM(O17:O21)</f>
        <v>0</v>
      </c>
      <c r="P16" s="170">
        <f>SUM(P17:P21)</f>
        <v>89579.68161</v>
      </c>
      <c r="Q16" s="170">
        <f>SUM(Q17:Q21)</f>
        <v>84454.19704</v>
      </c>
      <c r="R16" s="159" t="e">
        <f t="shared" si="7"/>
        <v>#DIV/0!</v>
      </c>
      <c r="S16" s="159">
        <f t="shared" si="8"/>
        <v>94.27829561583546</v>
      </c>
      <c r="T16" s="157" t="e">
        <f>#REF!+#REF!+#REF!+#REF!+#REF!+#REF!+#REF!+#REF!+T3+T4+T7+T11+T12+T15</f>
        <v>#REF!</v>
      </c>
      <c r="U16" s="158" t="e">
        <f>#REF!+#REF!+#REF!+#REF!+#REF!+#REF!+#REF!+#REF!+U2+U3+U4+U7+U11+U12+U15</f>
        <v>#REF!</v>
      </c>
      <c r="V16" s="158" t="e">
        <f>#REF!+#REF!+#REF!+#REF!+#REF!+#REF!+#REF!+#REF!+V2+V3+V4+V7+V11+V12+V15</f>
        <v>#REF!</v>
      </c>
      <c r="W16" s="159" t="e">
        <f t="shared" si="0"/>
        <v>#REF!</v>
      </c>
      <c r="X16" s="159" t="e">
        <f t="shared" si="1"/>
        <v>#REF!</v>
      </c>
      <c r="Z16" s="169">
        <f>SUM(Z17:Z21)</f>
        <v>0</v>
      </c>
      <c r="AA16" s="170">
        <f>SUM(AA17:AA21)</f>
        <v>0</v>
      </c>
      <c r="AB16" s="170">
        <f>SUM(AB17:AB21)</f>
        <v>0</v>
      </c>
      <c r="AC16" s="159" t="e">
        <f t="shared" si="9"/>
        <v>#DIV/0!</v>
      </c>
      <c r="AD16" s="159" t="e">
        <f t="shared" si="10"/>
        <v>#DIV/0!</v>
      </c>
    </row>
    <row r="17" spans="1:30" ht="18.75">
      <c r="A17" s="167">
        <v>2271</v>
      </c>
      <c r="B17" s="181" t="s">
        <v>268</v>
      </c>
      <c r="C17" s="166">
        <v>43910.9</v>
      </c>
      <c r="D17" s="165">
        <v>46419.1</v>
      </c>
      <c r="E17" s="165">
        <v>44087.8</v>
      </c>
      <c r="F17" s="166">
        <f t="shared" si="2"/>
        <v>100.40286124857383</v>
      </c>
      <c r="G17" s="166">
        <f t="shared" si="3"/>
        <v>94.97771391517716</v>
      </c>
      <c r="I17" s="164"/>
      <c r="J17" s="168">
        <v>46419040.61</v>
      </c>
      <c r="K17" s="168">
        <v>44087814.58</v>
      </c>
      <c r="L17" s="166" t="e">
        <f t="shared" si="4"/>
        <v>#DIV/0!</v>
      </c>
      <c r="M17" s="166">
        <f t="shared" si="5"/>
        <v>94.97786684221606</v>
      </c>
      <c r="O17" s="164"/>
      <c r="P17" s="165">
        <f aca="true" t="shared" si="11" ref="P17:Q23">J17/1000</f>
        <v>46419.04061</v>
      </c>
      <c r="Q17" s="165">
        <f t="shared" si="11"/>
        <v>44087.81458</v>
      </c>
      <c r="R17" s="166" t="e">
        <f t="shared" si="7"/>
        <v>#DIV/0!</v>
      </c>
      <c r="S17" s="166">
        <f t="shared" si="8"/>
        <v>94.97786684221607</v>
      </c>
      <c r="T17" s="157" t="e">
        <f>#REF!+#REF!+#REF!+#REF!+#REF!+#REF!+#REF!+#REF!+T4+T5+T8+T12+T13+T16</f>
        <v>#REF!</v>
      </c>
      <c r="U17" s="158" t="e">
        <f>#REF!+#REF!+#REF!+#REF!+#REF!+#REF!+#REF!+#REF!+U3+U4+U5+U8+U12+U13+U16</f>
        <v>#REF!</v>
      </c>
      <c r="V17" s="158" t="e">
        <f>#REF!+#REF!+#REF!+#REF!+#REF!+#REF!+#REF!+#REF!+V3+V4+V5+V8+V12+V13+V16</f>
        <v>#REF!</v>
      </c>
      <c r="W17" s="159" t="e">
        <f t="shared" si="0"/>
        <v>#REF!</v>
      </c>
      <c r="X17" s="159" t="e">
        <f t="shared" si="1"/>
        <v>#REF!</v>
      </c>
      <c r="Z17" s="164"/>
      <c r="AA17" s="165"/>
      <c r="AB17" s="165"/>
      <c r="AC17" s="166" t="e">
        <f t="shared" si="9"/>
        <v>#DIV/0!</v>
      </c>
      <c r="AD17" s="166" t="e">
        <f t="shared" si="10"/>
        <v>#DIV/0!</v>
      </c>
    </row>
    <row r="18" spans="1:30" ht="37.5">
      <c r="A18" s="167">
        <v>2272</v>
      </c>
      <c r="B18" s="181" t="s">
        <v>269</v>
      </c>
      <c r="C18" s="166">
        <v>4506.7</v>
      </c>
      <c r="D18" s="165">
        <v>4151.2</v>
      </c>
      <c r="E18" s="165">
        <v>4024.2</v>
      </c>
      <c r="F18" s="166">
        <f t="shared" si="2"/>
        <v>89.29371824172898</v>
      </c>
      <c r="G18" s="166">
        <f t="shared" si="3"/>
        <v>96.94064366930044</v>
      </c>
      <c r="I18" s="164"/>
      <c r="J18" s="168">
        <v>4151189</v>
      </c>
      <c r="K18" s="168">
        <v>4024234.63</v>
      </c>
      <c r="L18" s="166" t="e">
        <f t="shared" si="4"/>
        <v>#DIV/0!</v>
      </c>
      <c r="M18" s="166">
        <f t="shared" si="5"/>
        <v>96.94173476562979</v>
      </c>
      <c r="O18" s="164"/>
      <c r="P18" s="165">
        <f t="shared" si="11"/>
        <v>4151.189</v>
      </c>
      <c r="Q18" s="165">
        <f t="shared" si="11"/>
        <v>4024.23463</v>
      </c>
      <c r="R18" s="166" t="e">
        <f t="shared" si="7"/>
        <v>#DIV/0!</v>
      </c>
      <c r="S18" s="166">
        <f t="shared" si="8"/>
        <v>96.94173476562979</v>
      </c>
      <c r="T18" s="157" t="e">
        <f>#REF!+#REF!+#REF!+#REF!+#REF!+#REF!+#REF!+#REF!+T5+T6+T9+T13+T14+T17</f>
        <v>#REF!</v>
      </c>
      <c r="U18" s="158" t="e">
        <f>#REF!+#REF!+#REF!+#REF!+#REF!+#REF!+#REF!+#REF!+U4+U5+U6+U9+U13+U14+U17</f>
        <v>#REF!</v>
      </c>
      <c r="V18" s="158" t="e">
        <f>#REF!+#REF!+#REF!+#REF!+#REF!+#REF!+#REF!+#REF!+V4+V5+V6+V9+V13+V14+V17</f>
        <v>#REF!</v>
      </c>
      <c r="W18" s="159" t="e">
        <f t="shared" si="0"/>
        <v>#REF!</v>
      </c>
      <c r="X18" s="159" t="e">
        <f t="shared" si="1"/>
        <v>#REF!</v>
      </c>
      <c r="Z18" s="164"/>
      <c r="AA18" s="165"/>
      <c r="AB18" s="165"/>
      <c r="AC18" s="166" t="e">
        <f t="shared" si="9"/>
        <v>#DIV/0!</v>
      </c>
      <c r="AD18" s="166" t="e">
        <f t="shared" si="10"/>
        <v>#DIV/0!</v>
      </c>
    </row>
    <row r="19" spans="1:30" ht="18.75">
      <c r="A19" s="167">
        <v>2273</v>
      </c>
      <c r="B19" s="181" t="s">
        <v>270</v>
      </c>
      <c r="C19" s="166">
        <v>18605.3</v>
      </c>
      <c r="D19" s="165">
        <v>17656.6</v>
      </c>
      <c r="E19" s="165">
        <v>16508.1</v>
      </c>
      <c r="F19" s="166">
        <f t="shared" si="2"/>
        <v>88.72794311298394</v>
      </c>
      <c r="G19" s="166">
        <f t="shared" si="3"/>
        <v>93.49535018066898</v>
      </c>
      <c r="I19" s="164"/>
      <c r="J19" s="168">
        <v>17656606</v>
      </c>
      <c r="K19" s="168">
        <v>16508059.11</v>
      </c>
      <c r="L19" s="166" t="e">
        <f t="shared" si="4"/>
        <v>#DIV/0!</v>
      </c>
      <c r="M19" s="166">
        <f t="shared" si="5"/>
        <v>93.49508682472724</v>
      </c>
      <c r="O19" s="164"/>
      <c r="P19" s="165">
        <f t="shared" si="11"/>
        <v>17656.606</v>
      </c>
      <c r="Q19" s="165">
        <f t="shared" si="11"/>
        <v>16508.05911</v>
      </c>
      <c r="R19" s="166" t="e">
        <f t="shared" si="7"/>
        <v>#DIV/0!</v>
      </c>
      <c r="S19" s="166">
        <f t="shared" si="8"/>
        <v>93.49508682472724</v>
      </c>
      <c r="T19" s="157" t="e">
        <f>#REF!+#REF!+#REF!+#REF!+#REF!+#REF!+#REF!+#REF!+T6+T7+T10+T14+T15+T18</f>
        <v>#REF!</v>
      </c>
      <c r="U19" s="158" t="e">
        <f>#REF!+#REF!+#REF!+#REF!+#REF!+#REF!+#REF!+#REF!+U5+U6+U7+U10+U14+U15+U18</f>
        <v>#REF!</v>
      </c>
      <c r="V19" s="158" t="e">
        <f>#REF!+#REF!+#REF!+#REF!+#REF!+#REF!+#REF!+#REF!+V5+V6+V7+V10+V14+V15+V18</f>
        <v>#REF!</v>
      </c>
      <c r="W19" s="159" t="e">
        <f t="shared" si="0"/>
        <v>#REF!</v>
      </c>
      <c r="X19" s="159" t="e">
        <f t="shared" si="1"/>
        <v>#REF!</v>
      </c>
      <c r="Z19" s="164"/>
      <c r="AA19" s="165"/>
      <c r="AB19" s="165"/>
      <c r="AC19" s="166" t="e">
        <f t="shared" si="9"/>
        <v>#DIV/0!</v>
      </c>
      <c r="AD19" s="166" t="e">
        <f t="shared" si="10"/>
        <v>#DIV/0!</v>
      </c>
    </row>
    <row r="20" spans="1:30" ht="18.75">
      <c r="A20" s="167">
        <v>2274</v>
      </c>
      <c r="B20" s="181" t="s">
        <v>271</v>
      </c>
      <c r="C20" s="166">
        <v>19080.3</v>
      </c>
      <c r="D20" s="165">
        <v>19126.8</v>
      </c>
      <c r="E20" s="165">
        <v>17681.2</v>
      </c>
      <c r="F20" s="166">
        <f t="shared" si="2"/>
        <v>92.66730606961107</v>
      </c>
      <c r="G20" s="166">
        <f t="shared" si="3"/>
        <v>92.44201852897505</v>
      </c>
      <c r="I20" s="164"/>
      <c r="J20" s="168">
        <v>19126835</v>
      </c>
      <c r="K20" s="168">
        <v>17681175.42</v>
      </c>
      <c r="L20" s="166" t="e">
        <f t="shared" si="4"/>
        <v>#DIV/0!</v>
      </c>
      <c r="M20" s="166">
        <f t="shared" si="5"/>
        <v>92.44172085972406</v>
      </c>
      <c r="O20" s="164"/>
      <c r="P20" s="165">
        <f t="shared" si="11"/>
        <v>19126.835</v>
      </c>
      <c r="Q20" s="165">
        <f t="shared" si="11"/>
        <v>17681.175420000003</v>
      </c>
      <c r="R20" s="166" t="e">
        <f t="shared" si="7"/>
        <v>#DIV/0!</v>
      </c>
      <c r="S20" s="166">
        <f t="shared" si="8"/>
        <v>92.44172085972406</v>
      </c>
      <c r="T20" s="157" t="e">
        <f>#REF!+#REF!+#REF!+#REF!+#REF!+#REF!+#REF!+#REF!+T7+T8+T11+T15+T16+T19</f>
        <v>#REF!</v>
      </c>
      <c r="U20" s="158" t="e">
        <f>#REF!+#REF!+#REF!+#REF!+#REF!+#REF!+#REF!+#REF!+U6+U7+U8+U11+U15+U16+U19</f>
        <v>#REF!</v>
      </c>
      <c r="V20" s="158" t="e">
        <f>#REF!+#REF!+#REF!+#REF!+#REF!+#REF!+#REF!+#REF!+V6+V7+V8+V11+V15+V16+V19</f>
        <v>#REF!</v>
      </c>
      <c r="W20" s="159" t="e">
        <f t="shared" si="0"/>
        <v>#REF!</v>
      </c>
      <c r="X20" s="159" t="e">
        <f t="shared" si="1"/>
        <v>#REF!</v>
      </c>
      <c r="Z20" s="164"/>
      <c r="AA20" s="165"/>
      <c r="AB20" s="165"/>
      <c r="AC20" s="166" t="e">
        <f t="shared" si="9"/>
        <v>#DIV/0!</v>
      </c>
      <c r="AD20" s="166" t="e">
        <f t="shared" si="10"/>
        <v>#DIV/0!</v>
      </c>
    </row>
    <row r="21" spans="1:30" ht="18.75">
      <c r="A21" s="167">
        <v>2275</v>
      </c>
      <c r="B21" s="181" t="s">
        <v>272</v>
      </c>
      <c r="C21" s="166">
        <v>2166</v>
      </c>
      <c r="D21" s="165">
        <v>2226</v>
      </c>
      <c r="E21" s="165">
        <v>2152.9</v>
      </c>
      <c r="F21" s="166">
        <f t="shared" si="2"/>
        <v>99.39519852262235</v>
      </c>
      <c r="G21" s="166">
        <f t="shared" si="3"/>
        <v>96.71608265947889</v>
      </c>
      <c r="I21" s="164"/>
      <c r="J21" s="168">
        <v>2226011</v>
      </c>
      <c r="K21" s="168">
        <v>2152913.3</v>
      </c>
      <c r="L21" s="166"/>
      <c r="M21" s="166">
        <f t="shared" si="5"/>
        <v>96.71620221104028</v>
      </c>
      <c r="O21" s="164"/>
      <c r="P21" s="165">
        <f t="shared" si="11"/>
        <v>2226.011</v>
      </c>
      <c r="Q21" s="165">
        <f t="shared" si="11"/>
        <v>2152.9132999999997</v>
      </c>
      <c r="R21" s="166"/>
      <c r="S21" s="166">
        <f t="shared" si="8"/>
        <v>96.71620221104027</v>
      </c>
      <c r="T21" s="157" t="e">
        <f>#REF!+#REF!+#REF!+#REF!+#REF!+#REF!+#REF!+T1+T8+T9+T12+T16+T17+T20</f>
        <v>#REF!</v>
      </c>
      <c r="U21" s="158" t="e">
        <f>#REF!+#REF!+#REF!+#REF!+#REF!+#REF!+#REF!+U1+U7+U8+U9+U12+U16+U17+U20</f>
        <v>#REF!</v>
      </c>
      <c r="V21" s="158" t="e">
        <f>#REF!+#REF!+#REF!+#REF!+#REF!+#REF!+#REF!+V1+V7+V8+V9+V12+V16+V17+V20</f>
        <v>#REF!</v>
      </c>
      <c r="W21" s="159" t="e">
        <f t="shared" si="0"/>
        <v>#REF!</v>
      </c>
      <c r="X21" s="159" t="e">
        <f t="shared" si="1"/>
        <v>#REF!</v>
      </c>
      <c r="Z21" s="164"/>
      <c r="AA21" s="165"/>
      <c r="AB21" s="165"/>
      <c r="AC21" s="166"/>
      <c r="AD21" s="166" t="e">
        <f t="shared" si="10"/>
        <v>#DIV/0!</v>
      </c>
    </row>
    <row r="22" spans="1:30" s="146" customFormat="1" ht="75" hidden="1">
      <c r="A22" s="167">
        <v>2281</v>
      </c>
      <c r="B22" s="183" t="s">
        <v>273</v>
      </c>
      <c r="C22" s="166">
        <v>0</v>
      </c>
      <c r="D22" s="165">
        <v>0</v>
      </c>
      <c r="E22" s="165">
        <v>0</v>
      </c>
      <c r="F22" s="166" t="e">
        <f t="shared" si="2"/>
        <v>#DIV/0!</v>
      </c>
      <c r="G22" s="166" t="e">
        <f t="shared" si="3"/>
        <v>#DIV/0!</v>
      </c>
      <c r="I22" s="172"/>
      <c r="J22" s="173"/>
      <c r="K22" s="173"/>
      <c r="L22" s="166" t="e">
        <f aca="true" t="shared" si="12" ref="L22:L37">K22/I22*100</f>
        <v>#DIV/0!</v>
      </c>
      <c r="M22" s="166" t="e">
        <f t="shared" si="5"/>
        <v>#DIV/0!</v>
      </c>
      <c r="O22" s="172"/>
      <c r="P22" s="165">
        <f t="shared" si="11"/>
        <v>0</v>
      </c>
      <c r="Q22" s="165">
        <f t="shared" si="11"/>
        <v>0</v>
      </c>
      <c r="R22" s="166" t="e">
        <f aca="true" t="shared" si="13" ref="R22:R37">Q22/O22*100</f>
        <v>#DIV/0!</v>
      </c>
      <c r="S22" s="166" t="e">
        <f t="shared" si="8"/>
        <v>#DIV/0!</v>
      </c>
      <c r="T22" s="174" t="e">
        <f>#REF!+#REF!+#REF!+#REF!+#REF!+#REF!+T1+T2+T9+T10+T13+T17+T18+T21</f>
        <v>#REF!</v>
      </c>
      <c r="U22" s="158" t="e">
        <f>#REF!+#REF!+#REF!+#REF!+#REF!+#REF!+U1+U2+U8+U9+U10+U13+U17+U18+U21</f>
        <v>#REF!</v>
      </c>
      <c r="V22" s="158" t="e">
        <f>#REF!+#REF!+#REF!+#REF!+#REF!+#REF!+V1+V2+V8+V9+V10+V13+V17+V18+V21</f>
        <v>#REF!</v>
      </c>
      <c r="W22" s="159" t="e">
        <f t="shared" si="0"/>
        <v>#REF!</v>
      </c>
      <c r="X22" s="159" t="e">
        <f t="shared" si="1"/>
        <v>#REF!</v>
      </c>
      <c r="Z22" s="172"/>
      <c r="AA22" s="165"/>
      <c r="AB22" s="165"/>
      <c r="AC22" s="166" t="e">
        <f aca="true" t="shared" si="14" ref="AC22:AC37">AB22/Z22*100</f>
        <v>#DIV/0!</v>
      </c>
      <c r="AD22" s="166" t="e">
        <f t="shared" si="10"/>
        <v>#DIV/0!</v>
      </c>
    </row>
    <row r="23" spans="1:30" ht="75">
      <c r="A23" s="167">
        <v>2282</v>
      </c>
      <c r="B23" s="181" t="s">
        <v>274</v>
      </c>
      <c r="C23" s="172">
        <v>1646837.5</v>
      </c>
      <c r="D23" s="175">
        <v>1739094.463</v>
      </c>
      <c r="E23" s="175">
        <v>1681217.6643599998</v>
      </c>
      <c r="F23" s="166">
        <f t="shared" si="2"/>
        <v>102.08764764951003</v>
      </c>
      <c r="G23" s="166">
        <f t="shared" si="3"/>
        <v>96.67201524291207</v>
      </c>
      <c r="I23" s="176"/>
      <c r="J23" s="173">
        <v>1739094463</v>
      </c>
      <c r="K23" s="173">
        <v>1681217664.36</v>
      </c>
      <c r="L23" s="166" t="e">
        <f t="shared" si="12"/>
        <v>#DIV/0!</v>
      </c>
      <c r="M23" s="166">
        <f t="shared" si="5"/>
        <v>96.67201524291208</v>
      </c>
      <c r="O23" s="176"/>
      <c r="P23" s="165">
        <f t="shared" si="11"/>
        <v>1739094.463</v>
      </c>
      <c r="Q23" s="165">
        <f t="shared" si="11"/>
        <v>1681217.6643599998</v>
      </c>
      <c r="R23" s="166" t="e">
        <f t="shared" si="13"/>
        <v>#DIV/0!</v>
      </c>
      <c r="S23" s="166">
        <f t="shared" si="8"/>
        <v>96.67201524291207</v>
      </c>
      <c r="T23" s="157" t="e">
        <f>#REF!+#REF!+#REF!+#REF!+#REF!+T1+T2+T3+T10+T11+T14+T18+T19+T22</f>
        <v>#REF!</v>
      </c>
      <c r="U23" s="158" t="e">
        <f>#REF!+#REF!+#REF!+#REF!+#REF!+U1+U2+U3+U9+U10+U11+U14+U18+U19+U22</f>
        <v>#REF!</v>
      </c>
      <c r="V23" s="158" t="e">
        <f>#REF!+#REF!+#REF!+#REF!+#REF!+V1+V2+V3+V9+V10+V11+V14+V18+V19+V22</f>
        <v>#REF!</v>
      </c>
      <c r="W23" s="159" t="e">
        <f t="shared" si="0"/>
        <v>#REF!</v>
      </c>
      <c r="X23" s="159" t="e">
        <f t="shared" si="1"/>
        <v>#REF!</v>
      </c>
      <c r="Z23" s="176"/>
      <c r="AA23" s="165"/>
      <c r="AB23" s="165"/>
      <c r="AC23" s="166" t="e">
        <f t="shared" si="14"/>
        <v>#DIV/0!</v>
      </c>
      <c r="AD23" s="166" t="e">
        <f t="shared" si="10"/>
        <v>#DIV/0!</v>
      </c>
    </row>
    <row r="24" spans="1:30" ht="18.75">
      <c r="A24" s="162">
        <v>2600</v>
      </c>
      <c r="B24" s="182" t="s">
        <v>275</v>
      </c>
      <c r="C24" s="174">
        <f>C25+C26+C27</f>
        <v>6632585.9</v>
      </c>
      <c r="D24" s="158">
        <f>D25+D26+D27</f>
        <v>7077544.1</v>
      </c>
      <c r="E24" s="158">
        <f>E25+E26+E27</f>
        <v>7012630.6</v>
      </c>
      <c r="F24" s="159">
        <f t="shared" si="2"/>
        <v>105.72996272841335</v>
      </c>
      <c r="G24" s="159">
        <f t="shared" si="3"/>
        <v>99.08282450687945</v>
      </c>
      <c r="I24" s="157">
        <f>I25+I26+I27</f>
        <v>0</v>
      </c>
      <c r="J24" s="177">
        <f>J25+J26+J27</f>
        <v>7077544103</v>
      </c>
      <c r="K24" s="177">
        <f>K25+K26+K27</f>
        <v>7012630567.059999</v>
      </c>
      <c r="L24" s="166" t="e">
        <f t="shared" si="12"/>
        <v>#DIV/0!</v>
      </c>
      <c r="M24" s="166">
        <f t="shared" si="5"/>
        <v>99.08282399946494</v>
      </c>
      <c r="O24" s="157">
        <f>O25+O26+O27</f>
        <v>0</v>
      </c>
      <c r="P24" s="158">
        <f>P25+P26+P27</f>
        <v>7077544.103</v>
      </c>
      <c r="Q24" s="158">
        <f>Q25+Q26+Q27</f>
        <v>7012630.56706</v>
      </c>
      <c r="R24" s="166" t="e">
        <f t="shared" si="13"/>
        <v>#DIV/0!</v>
      </c>
      <c r="S24" s="166">
        <f t="shared" si="8"/>
        <v>99.08282399946495</v>
      </c>
      <c r="T24" s="157" t="e">
        <f>#REF!+#REF!+#REF!+#REF!+T1+T2+T3+T4+T11+T12+T15+T19+T20+T23</f>
        <v>#REF!</v>
      </c>
      <c r="U24" s="158" t="e">
        <f>#REF!+#REF!+#REF!+#REF!+U1+U2+U3+U4+U10+U11+U12+U15+U19+U20+U23</f>
        <v>#REF!</v>
      </c>
      <c r="V24" s="158" t="e">
        <f>#REF!+#REF!+#REF!+#REF!+V1+V2+V3+V4+V10+V11+V12+V15+V19+V20+V23</f>
        <v>#REF!</v>
      </c>
      <c r="W24" s="159" t="e">
        <f t="shared" si="0"/>
        <v>#REF!</v>
      </c>
      <c r="X24" s="159" t="e">
        <f t="shared" si="1"/>
        <v>#REF!</v>
      </c>
      <c r="Z24" s="157">
        <f>Z25+Z26+Z27</f>
        <v>0</v>
      </c>
      <c r="AA24" s="158">
        <f>AA25+AA26+AA27</f>
        <v>0</v>
      </c>
      <c r="AB24" s="158">
        <f>AB25+AB26+AB27</f>
        <v>0</v>
      </c>
      <c r="AC24" s="166" t="e">
        <f t="shared" si="14"/>
        <v>#DIV/0!</v>
      </c>
      <c r="AD24" s="166" t="e">
        <f t="shared" si="10"/>
        <v>#DIV/0!</v>
      </c>
    </row>
    <row r="25" spans="1:30" ht="56.25">
      <c r="A25" s="167">
        <v>2610</v>
      </c>
      <c r="B25" s="181" t="s">
        <v>276</v>
      </c>
      <c r="C25" s="172">
        <v>41202.2</v>
      </c>
      <c r="D25" s="175">
        <v>83000</v>
      </c>
      <c r="E25" s="175">
        <v>82890</v>
      </c>
      <c r="F25" s="166">
        <f t="shared" si="2"/>
        <v>201.17857784293074</v>
      </c>
      <c r="G25" s="166">
        <f t="shared" si="3"/>
        <v>99.86746987951807</v>
      </c>
      <c r="I25" s="176"/>
      <c r="J25" s="173">
        <v>82999973</v>
      </c>
      <c r="K25" s="173">
        <v>82889971.16</v>
      </c>
      <c r="L25" s="166" t="e">
        <f t="shared" si="12"/>
        <v>#DIV/0!</v>
      </c>
      <c r="M25" s="166">
        <f t="shared" si="5"/>
        <v>99.86746761953765</v>
      </c>
      <c r="O25" s="176"/>
      <c r="P25" s="175">
        <f aca="true" t="shared" si="15" ref="P25:Q27">J25/1000</f>
        <v>82999.973</v>
      </c>
      <c r="Q25" s="175">
        <f t="shared" si="15"/>
        <v>82889.97116</v>
      </c>
      <c r="R25" s="166" t="e">
        <f t="shared" si="13"/>
        <v>#DIV/0!</v>
      </c>
      <c r="S25" s="166">
        <f t="shared" si="8"/>
        <v>99.86746761953766</v>
      </c>
      <c r="T25" s="157" t="e">
        <f>#REF!+#REF!+#REF!+T1+T2+T3+T4+T5+T12+T13+T16+T20+T21+T24</f>
        <v>#REF!</v>
      </c>
      <c r="U25" s="158" t="e">
        <f>#REF!+#REF!+#REF!+U1+U2+U3+U4+U5+U11+U12+U13+U16+U20+U21+U24</f>
        <v>#REF!</v>
      </c>
      <c r="V25" s="158" t="e">
        <f>#REF!+#REF!+#REF!+V1+V2+V3+V4+V5+V11+V12+V13+V16+V20+V21+V24</f>
        <v>#REF!</v>
      </c>
      <c r="W25" s="159" t="e">
        <f t="shared" si="0"/>
        <v>#REF!</v>
      </c>
      <c r="X25" s="159" t="e">
        <f t="shared" si="1"/>
        <v>#REF!</v>
      </c>
      <c r="Z25" s="176"/>
      <c r="AA25" s="175"/>
      <c r="AB25" s="175"/>
      <c r="AC25" s="166" t="e">
        <f t="shared" si="14"/>
        <v>#DIV/0!</v>
      </c>
      <c r="AD25" s="166" t="e">
        <f t="shared" si="10"/>
        <v>#DIV/0!</v>
      </c>
    </row>
    <row r="26" spans="1:30" ht="56.25">
      <c r="A26" s="167">
        <v>2620</v>
      </c>
      <c r="B26" s="181" t="s">
        <v>277</v>
      </c>
      <c r="C26" s="172">
        <v>6591383.7</v>
      </c>
      <c r="D26" s="175">
        <v>6970629.1</v>
      </c>
      <c r="E26" s="175">
        <v>6905825.6</v>
      </c>
      <c r="F26" s="166">
        <f t="shared" si="2"/>
        <v>104.77049909869456</v>
      </c>
      <c r="G26" s="166">
        <f t="shared" si="3"/>
        <v>99.0703349859771</v>
      </c>
      <c r="I26" s="157"/>
      <c r="J26" s="173">
        <v>6970629130</v>
      </c>
      <c r="K26" s="173">
        <v>6905825595.9</v>
      </c>
      <c r="L26" s="166" t="e">
        <f t="shared" si="12"/>
        <v>#DIV/0!</v>
      </c>
      <c r="M26" s="166">
        <f t="shared" si="5"/>
        <v>99.0703345007827</v>
      </c>
      <c r="O26" s="176"/>
      <c r="P26" s="175">
        <f t="shared" si="15"/>
        <v>6970629.13</v>
      </c>
      <c r="Q26" s="175">
        <f t="shared" si="15"/>
        <v>6905825.5959</v>
      </c>
      <c r="R26" s="166" t="e">
        <f t="shared" si="13"/>
        <v>#DIV/0!</v>
      </c>
      <c r="S26" s="166">
        <f t="shared" si="8"/>
        <v>99.07033450078272</v>
      </c>
      <c r="T26" s="157" t="e">
        <f>#REF!+#REF!+T1+T2+T3+T4+T5+T6+T13+T14+T17+T21+T22+T25</f>
        <v>#REF!</v>
      </c>
      <c r="U26" s="158" t="e">
        <f>#REF!+#REF!+U1+U2+U3+U4+U5+U6+U12+U13+U14+U17+U21+U22+U25</f>
        <v>#REF!</v>
      </c>
      <c r="V26" s="158" t="e">
        <f>#REF!+#REF!+V1+V2+V3+V4+V5+V6+V12+V13+V14+V17+V21+V22+V25</f>
        <v>#REF!</v>
      </c>
      <c r="W26" s="159" t="e">
        <f t="shared" si="0"/>
        <v>#REF!</v>
      </c>
      <c r="X26" s="159" t="e">
        <f t="shared" si="1"/>
        <v>#REF!</v>
      </c>
      <c r="Z26" s="176"/>
      <c r="AA26" s="175"/>
      <c r="AB26" s="175"/>
      <c r="AC26" s="166" t="e">
        <f t="shared" si="14"/>
        <v>#DIV/0!</v>
      </c>
      <c r="AD26" s="166" t="e">
        <f t="shared" si="10"/>
        <v>#DIV/0!</v>
      </c>
    </row>
    <row r="27" spans="1:30" ht="56.25">
      <c r="A27" s="167">
        <v>2630</v>
      </c>
      <c r="B27" s="181" t="s">
        <v>278</v>
      </c>
      <c r="C27" s="172">
        <v>0</v>
      </c>
      <c r="D27" s="175">
        <v>23915</v>
      </c>
      <c r="E27" s="175">
        <v>23915</v>
      </c>
      <c r="F27" s="166" t="e">
        <f t="shared" si="2"/>
        <v>#DIV/0!</v>
      </c>
      <c r="G27" s="166">
        <f t="shared" si="3"/>
        <v>100</v>
      </c>
      <c r="I27" s="157"/>
      <c r="J27" s="173">
        <v>23915000</v>
      </c>
      <c r="K27" s="173">
        <v>23915000</v>
      </c>
      <c r="L27" s="166" t="e">
        <f t="shared" si="12"/>
        <v>#DIV/0!</v>
      </c>
      <c r="M27" s="166">
        <f t="shared" si="5"/>
        <v>100</v>
      </c>
      <c r="O27" s="176"/>
      <c r="P27" s="175">
        <f t="shared" si="15"/>
        <v>23915</v>
      </c>
      <c r="Q27" s="175">
        <f t="shared" si="15"/>
        <v>23915</v>
      </c>
      <c r="R27" s="166" t="e">
        <f t="shared" si="13"/>
        <v>#DIV/0!</v>
      </c>
      <c r="S27" s="166">
        <f t="shared" si="8"/>
        <v>100</v>
      </c>
      <c r="T27" s="157"/>
      <c r="U27" s="158"/>
      <c r="V27" s="158"/>
      <c r="W27" s="159"/>
      <c r="X27" s="159"/>
      <c r="Z27" s="176"/>
      <c r="AA27" s="175">
        <f>U27/1000</f>
        <v>0</v>
      </c>
      <c r="AB27" s="175">
        <f>V27/1000</f>
        <v>0</v>
      </c>
      <c r="AC27" s="166" t="e">
        <f t="shared" si="14"/>
        <v>#DIV/0!</v>
      </c>
      <c r="AD27" s="166" t="e">
        <f t="shared" si="10"/>
        <v>#DIV/0!</v>
      </c>
    </row>
    <row r="28" spans="1:30" ht="18.75">
      <c r="A28" s="162">
        <v>2700</v>
      </c>
      <c r="B28" s="182" t="s">
        <v>279</v>
      </c>
      <c r="C28" s="174">
        <f>C29+C30+C31</f>
        <v>94960.1</v>
      </c>
      <c r="D28" s="158">
        <f>D29+D30+D31</f>
        <v>179896.6</v>
      </c>
      <c r="E28" s="158">
        <f>E29+E30+E31</f>
        <v>177103.4</v>
      </c>
      <c r="F28" s="159">
        <f t="shared" si="2"/>
        <v>186.50296282333315</v>
      </c>
      <c r="G28" s="159">
        <f t="shared" si="3"/>
        <v>98.44733029973884</v>
      </c>
      <c r="I28" s="157">
        <f>I29+I30+I31</f>
        <v>0</v>
      </c>
      <c r="J28" s="177">
        <f>J29+J30+J31</f>
        <v>179896571</v>
      </c>
      <c r="K28" s="177">
        <f>K29+K30+K31</f>
        <v>177103462.91</v>
      </c>
      <c r="L28" s="166" t="e">
        <f t="shared" si="12"/>
        <v>#DIV/0!</v>
      </c>
      <c r="M28" s="166">
        <f t="shared" si="5"/>
        <v>98.44738113991066</v>
      </c>
      <c r="O28" s="157">
        <f>O29+O30+O31</f>
        <v>0</v>
      </c>
      <c r="P28" s="158">
        <f>P29+P30+P31</f>
        <v>179896.571</v>
      </c>
      <c r="Q28" s="158">
        <f>Q29+Q30+Q31</f>
        <v>177103.46290999997</v>
      </c>
      <c r="R28" s="166" t="e">
        <f t="shared" si="13"/>
        <v>#DIV/0!</v>
      </c>
      <c r="S28" s="166">
        <f t="shared" si="8"/>
        <v>98.44738113991065</v>
      </c>
      <c r="T28" s="157" t="e">
        <f>#REF!+T1+T2+T3+T4+T5+T6+T7+T14+T15+T18+T22+T23+T26</f>
        <v>#REF!</v>
      </c>
      <c r="U28" s="158" t="e">
        <f>#REF!+U1+U2+U3+U4+U5+U6+U7+U13+U14+U15+U18+U22+U23+U26</f>
        <v>#REF!</v>
      </c>
      <c r="V28" s="158" t="e">
        <f>#REF!+V1+V2+V3+V4+V5+V6+V7+V13+V14+V15+V18+V22+V23+V26</f>
        <v>#REF!</v>
      </c>
      <c r="W28" s="159" t="e">
        <f aca="true" t="shared" si="16" ref="W28:W37">V28/T28*100</f>
        <v>#REF!</v>
      </c>
      <c r="X28" s="159" t="e">
        <f aca="true" t="shared" si="17" ref="X28:X37">V28/U28*100</f>
        <v>#REF!</v>
      </c>
      <c r="Z28" s="157">
        <f>Z29+Z30+Z31</f>
        <v>0</v>
      </c>
      <c r="AA28" s="158">
        <f>AA29+AA30+AA31</f>
        <v>0</v>
      </c>
      <c r="AB28" s="158">
        <f>AB29+AB30+AB31</f>
        <v>0</v>
      </c>
      <c r="AC28" s="166" t="e">
        <f t="shared" si="14"/>
        <v>#DIV/0!</v>
      </c>
      <c r="AD28" s="166" t="e">
        <f t="shared" si="10"/>
        <v>#DIV/0!</v>
      </c>
    </row>
    <row r="29" spans="1:30" ht="18.75">
      <c r="A29" s="167">
        <v>2710</v>
      </c>
      <c r="B29" s="181" t="s">
        <v>280</v>
      </c>
      <c r="C29" s="172">
        <v>587.4</v>
      </c>
      <c r="D29" s="175">
        <v>434.4</v>
      </c>
      <c r="E29" s="175">
        <v>390.4</v>
      </c>
      <c r="F29" s="166">
        <f t="shared" si="2"/>
        <v>66.46237657473613</v>
      </c>
      <c r="G29" s="166">
        <f t="shared" si="3"/>
        <v>89.87108655616943</v>
      </c>
      <c r="I29" s="176"/>
      <c r="J29" s="173">
        <v>434391</v>
      </c>
      <c r="K29" s="173">
        <v>390439.06</v>
      </c>
      <c r="L29" s="166" t="e">
        <f t="shared" si="12"/>
        <v>#DIV/0!</v>
      </c>
      <c r="M29" s="166">
        <f t="shared" si="5"/>
        <v>89.88194046377572</v>
      </c>
      <c r="O29" s="176"/>
      <c r="P29" s="175">
        <f aca="true" t="shared" si="18" ref="P29:Q32">J29/1000</f>
        <v>434.391</v>
      </c>
      <c r="Q29" s="175">
        <f t="shared" si="18"/>
        <v>390.43906</v>
      </c>
      <c r="R29" s="166" t="e">
        <f t="shared" si="13"/>
        <v>#DIV/0!</v>
      </c>
      <c r="S29" s="166">
        <f t="shared" si="8"/>
        <v>89.8819404637757</v>
      </c>
      <c r="T29" s="157" t="e">
        <f>T1+T2+T3+T4+T5+T6+T7+T8+T15+T16+T19+T23+T24+T28</f>
        <v>#REF!</v>
      </c>
      <c r="U29" s="158" t="e">
        <f aca="true" t="shared" si="19" ref="U29:V31">U1+U2+U3+U4+U5+U6+U7+U8+U14+U15+U16+U19+U23+U24+U28</f>
        <v>#REF!</v>
      </c>
      <c r="V29" s="158" t="e">
        <f t="shared" si="19"/>
        <v>#REF!</v>
      </c>
      <c r="W29" s="159" t="e">
        <f t="shared" si="16"/>
        <v>#REF!</v>
      </c>
      <c r="X29" s="159" t="e">
        <f t="shared" si="17"/>
        <v>#REF!</v>
      </c>
      <c r="Z29" s="176"/>
      <c r="AA29" s="175"/>
      <c r="AB29" s="175"/>
      <c r="AC29" s="166" t="e">
        <f t="shared" si="14"/>
        <v>#DIV/0!</v>
      </c>
      <c r="AD29" s="166" t="e">
        <f t="shared" si="10"/>
        <v>#DIV/0!</v>
      </c>
    </row>
    <row r="30" spans="1:30" ht="18.75">
      <c r="A30" s="167">
        <v>2720</v>
      </c>
      <c r="B30" s="181" t="s">
        <v>281</v>
      </c>
      <c r="C30" s="172">
        <v>46043.2</v>
      </c>
      <c r="D30" s="175">
        <v>44993.2</v>
      </c>
      <c r="E30" s="175">
        <v>42788.7</v>
      </c>
      <c r="F30" s="166">
        <f t="shared" si="2"/>
        <v>92.93163811377141</v>
      </c>
      <c r="G30" s="166">
        <f t="shared" si="3"/>
        <v>95.10037072268699</v>
      </c>
      <c r="I30" s="176"/>
      <c r="J30" s="173">
        <v>44993240</v>
      </c>
      <c r="K30" s="173">
        <v>42788712.72</v>
      </c>
      <c r="L30" s="166" t="e">
        <f t="shared" si="12"/>
        <v>#DIV/0!</v>
      </c>
      <c r="M30" s="166">
        <f t="shared" si="5"/>
        <v>95.10031444723695</v>
      </c>
      <c r="O30" s="176"/>
      <c r="P30" s="175">
        <f t="shared" si="18"/>
        <v>44993.24</v>
      </c>
      <c r="Q30" s="175">
        <f t="shared" si="18"/>
        <v>42788.712719999996</v>
      </c>
      <c r="R30" s="166" t="e">
        <f t="shared" si="13"/>
        <v>#DIV/0!</v>
      </c>
      <c r="S30" s="166">
        <f t="shared" si="8"/>
        <v>95.10031444723695</v>
      </c>
      <c r="T30" s="157" t="e">
        <f>T2+T3+T4+T5+T6+T7+T8+T9+T16+T17+T20+T24+T25+T29</f>
        <v>#REF!</v>
      </c>
      <c r="U30" s="158" t="e">
        <f t="shared" si="19"/>
        <v>#REF!</v>
      </c>
      <c r="V30" s="158" t="e">
        <f t="shared" si="19"/>
        <v>#REF!</v>
      </c>
      <c r="W30" s="159" t="e">
        <f t="shared" si="16"/>
        <v>#REF!</v>
      </c>
      <c r="X30" s="159" t="e">
        <f t="shared" si="17"/>
        <v>#REF!</v>
      </c>
      <c r="Z30" s="176"/>
      <c r="AA30" s="175"/>
      <c r="AB30" s="175"/>
      <c r="AC30" s="166" t="e">
        <f t="shared" si="14"/>
        <v>#DIV/0!</v>
      </c>
      <c r="AD30" s="166" t="e">
        <f t="shared" si="10"/>
        <v>#DIV/0!</v>
      </c>
    </row>
    <row r="31" spans="1:30" ht="18.75">
      <c r="A31" s="167">
        <v>2730</v>
      </c>
      <c r="B31" s="181" t="s">
        <v>282</v>
      </c>
      <c r="C31" s="172">
        <v>48329.5</v>
      </c>
      <c r="D31" s="175">
        <v>134469</v>
      </c>
      <c r="E31" s="175">
        <v>133924.3</v>
      </c>
      <c r="F31" s="166">
        <f t="shared" si="2"/>
        <v>277.1067360514799</v>
      </c>
      <c r="G31" s="166">
        <f t="shared" si="3"/>
        <v>99.59492522440115</v>
      </c>
      <c r="I31" s="176"/>
      <c r="J31" s="173">
        <v>134468940</v>
      </c>
      <c r="K31" s="173">
        <v>133924311.13</v>
      </c>
      <c r="L31" s="166" t="e">
        <f t="shared" si="12"/>
        <v>#DIV/0!</v>
      </c>
      <c r="M31" s="166">
        <f t="shared" si="5"/>
        <v>99.59497794063074</v>
      </c>
      <c r="O31" s="176"/>
      <c r="P31" s="175">
        <f t="shared" si="18"/>
        <v>134468.94</v>
      </c>
      <c r="Q31" s="175">
        <f t="shared" si="18"/>
        <v>133924.31113</v>
      </c>
      <c r="R31" s="166" t="e">
        <f t="shared" si="13"/>
        <v>#DIV/0!</v>
      </c>
      <c r="S31" s="166">
        <f t="shared" si="8"/>
        <v>99.59497794063074</v>
      </c>
      <c r="T31" s="157" t="e">
        <f>T3+T4+T5+T6+T7+T8+T9+T10+T17+T18+T21+T25+T26+T30</f>
        <v>#REF!</v>
      </c>
      <c r="U31" s="158" t="e">
        <f t="shared" si="19"/>
        <v>#REF!</v>
      </c>
      <c r="V31" s="158" t="e">
        <f t="shared" si="19"/>
        <v>#REF!</v>
      </c>
      <c r="W31" s="159" t="e">
        <f t="shared" si="16"/>
        <v>#REF!</v>
      </c>
      <c r="X31" s="159" t="e">
        <f t="shared" si="17"/>
        <v>#REF!</v>
      </c>
      <c r="Z31" s="176"/>
      <c r="AA31" s="175"/>
      <c r="AB31" s="175"/>
      <c r="AC31" s="166" t="e">
        <f t="shared" si="14"/>
        <v>#DIV/0!</v>
      </c>
      <c r="AD31" s="166" t="e">
        <f t="shared" si="10"/>
        <v>#DIV/0!</v>
      </c>
    </row>
    <row r="32" spans="1:30" ht="18.75">
      <c r="A32" s="167">
        <v>2800</v>
      </c>
      <c r="B32" s="181" t="s">
        <v>283</v>
      </c>
      <c r="C32" s="172">
        <v>233.6</v>
      </c>
      <c r="D32" s="175">
        <v>266.4</v>
      </c>
      <c r="E32" s="175">
        <v>146.5</v>
      </c>
      <c r="F32" s="166">
        <f t="shared" si="2"/>
        <v>62.714041095890416</v>
      </c>
      <c r="G32" s="166">
        <f t="shared" si="3"/>
        <v>54.992492492492495</v>
      </c>
      <c r="I32" s="176"/>
      <c r="J32" s="178">
        <v>266386</v>
      </c>
      <c r="K32" s="178">
        <v>146522.02</v>
      </c>
      <c r="L32" s="166" t="e">
        <f t="shared" si="12"/>
        <v>#DIV/0!</v>
      </c>
      <c r="M32" s="166">
        <f t="shared" si="5"/>
        <v>55.003648840404516</v>
      </c>
      <c r="O32" s="157"/>
      <c r="P32" s="175">
        <f t="shared" si="18"/>
        <v>266.386</v>
      </c>
      <c r="Q32" s="175">
        <f t="shared" si="18"/>
        <v>146.52202</v>
      </c>
      <c r="R32" s="166" t="e">
        <f t="shared" si="13"/>
        <v>#DIV/0!</v>
      </c>
      <c r="S32" s="166">
        <f t="shared" si="8"/>
        <v>55.003648840404516</v>
      </c>
      <c r="T32" s="157" t="e">
        <f>T4+T5+T6+T7+T8+T9+T10+T11+T18+T19+T22+T26+T28+T31</f>
        <v>#REF!</v>
      </c>
      <c r="U32" s="158" t="e">
        <f>U4+U5+U6+U7+U8+U9+U10+U11+U17+U18+U19+U22+U26+U28+U31</f>
        <v>#REF!</v>
      </c>
      <c r="V32" s="158" t="e">
        <f>V4+V5+V6+V7+V8+V9+V10+V11+V17+V18+V19+V22+V26+V28+V31</f>
        <v>#REF!</v>
      </c>
      <c r="W32" s="159" t="e">
        <f t="shared" si="16"/>
        <v>#REF!</v>
      </c>
      <c r="X32" s="159" t="e">
        <f t="shared" si="17"/>
        <v>#REF!</v>
      </c>
      <c r="Z32" s="157"/>
      <c r="AA32" s="175"/>
      <c r="AB32" s="175"/>
      <c r="AC32" s="166" t="e">
        <f t="shared" si="14"/>
        <v>#DIV/0!</v>
      </c>
      <c r="AD32" s="166" t="e">
        <f t="shared" si="10"/>
        <v>#DIV/0!</v>
      </c>
    </row>
    <row r="33" spans="1:30" ht="18.75">
      <c r="A33" s="162">
        <v>3000</v>
      </c>
      <c r="B33" s="182" t="s">
        <v>284</v>
      </c>
      <c r="C33" s="174">
        <f>C35+C34</f>
        <v>12027.6</v>
      </c>
      <c r="D33" s="174">
        <f>D35</f>
        <v>303418.5</v>
      </c>
      <c r="E33" s="174">
        <f>E35</f>
        <v>231218.6</v>
      </c>
      <c r="F33" s="159">
        <f t="shared" si="2"/>
        <v>1922.4001463301074</v>
      </c>
      <c r="G33" s="159">
        <f t="shared" si="3"/>
        <v>76.20451620451621</v>
      </c>
      <c r="I33" s="157">
        <f>I35+I34</f>
        <v>0</v>
      </c>
      <c r="J33" s="179">
        <f>J35+J34</f>
        <v>303418520</v>
      </c>
      <c r="K33" s="179">
        <f>K35+K34</f>
        <v>231218606.55</v>
      </c>
      <c r="L33" s="166" t="e">
        <f t="shared" si="12"/>
        <v>#DIV/0!</v>
      </c>
      <c r="M33" s="166">
        <f t="shared" si="5"/>
        <v>76.20451334018767</v>
      </c>
      <c r="O33" s="157">
        <f>O35+O34</f>
        <v>0</v>
      </c>
      <c r="P33" s="174">
        <f>P35+P34</f>
        <v>303418.52</v>
      </c>
      <c r="Q33" s="174">
        <f>Q35+Q34</f>
        <v>231218.60655000003</v>
      </c>
      <c r="R33" s="166" t="e">
        <f t="shared" si="13"/>
        <v>#DIV/0!</v>
      </c>
      <c r="S33" s="166"/>
      <c r="T33" s="157" t="e">
        <f>T5+T6+T7+T8+T9+T10+T11+T12+T19+T20+T23+T28+T29+T32</f>
        <v>#REF!</v>
      </c>
      <c r="U33" s="158" t="e">
        <f aca="true" t="shared" si="20" ref="U33:V36">U5+U6+U7+U8+U9+U10+U11+U12+U18+U19+U20+U23+U28+U29+U32</f>
        <v>#REF!</v>
      </c>
      <c r="V33" s="158" t="e">
        <f t="shared" si="20"/>
        <v>#REF!</v>
      </c>
      <c r="W33" s="159" t="e">
        <f t="shared" si="16"/>
        <v>#REF!</v>
      </c>
      <c r="X33" s="159" t="e">
        <f t="shared" si="17"/>
        <v>#REF!</v>
      </c>
      <c r="Z33" s="157">
        <f>Z35+Z34</f>
        <v>0</v>
      </c>
      <c r="AA33" s="174">
        <f>AA35+AA34</f>
        <v>0</v>
      </c>
      <c r="AB33" s="174">
        <f>AB35+AB34</f>
        <v>0</v>
      </c>
      <c r="AC33" s="166" t="e">
        <f t="shared" si="14"/>
        <v>#DIV/0!</v>
      </c>
      <c r="AD33" s="166"/>
    </row>
    <row r="34" spans="1:30" ht="56.25" hidden="1">
      <c r="A34" s="167">
        <v>3210</v>
      </c>
      <c r="B34" s="181" t="s">
        <v>285</v>
      </c>
      <c r="C34" s="172"/>
      <c r="D34" s="175">
        <v>0</v>
      </c>
      <c r="E34" s="175">
        <v>0</v>
      </c>
      <c r="F34" s="166" t="e">
        <f t="shared" si="2"/>
        <v>#DIV/0!</v>
      </c>
      <c r="G34" s="166"/>
      <c r="I34" s="176"/>
      <c r="J34" s="173">
        <v>0</v>
      </c>
      <c r="K34" s="173">
        <v>0</v>
      </c>
      <c r="L34" s="166" t="e">
        <f t="shared" si="12"/>
        <v>#DIV/0!</v>
      </c>
      <c r="M34" s="166" t="e">
        <f t="shared" si="5"/>
        <v>#DIV/0!</v>
      </c>
      <c r="O34" s="176"/>
      <c r="P34" s="175">
        <v>0</v>
      </c>
      <c r="Q34" s="175">
        <v>0</v>
      </c>
      <c r="R34" s="166" t="e">
        <f t="shared" si="13"/>
        <v>#DIV/0!</v>
      </c>
      <c r="S34" s="166" t="e">
        <f>Q34/P34*100</f>
        <v>#DIV/0!</v>
      </c>
      <c r="T34" s="157" t="e">
        <f>T6+T7+T8+T9+T10+T11+T12+T13+T20+T21+T24+T29+T30+T33</f>
        <v>#REF!</v>
      </c>
      <c r="U34" s="158" t="e">
        <f t="shared" si="20"/>
        <v>#REF!</v>
      </c>
      <c r="V34" s="158" t="e">
        <f t="shared" si="20"/>
        <v>#REF!</v>
      </c>
      <c r="W34" s="159" t="e">
        <f t="shared" si="16"/>
        <v>#REF!</v>
      </c>
      <c r="X34" s="159" t="e">
        <f t="shared" si="17"/>
        <v>#REF!</v>
      </c>
      <c r="Z34" s="176"/>
      <c r="AA34" s="175">
        <v>0</v>
      </c>
      <c r="AB34" s="175">
        <v>0</v>
      </c>
      <c r="AC34" s="166" t="e">
        <f t="shared" si="14"/>
        <v>#DIV/0!</v>
      </c>
      <c r="AD34" s="166" t="e">
        <f>AB34/AA34*100</f>
        <v>#DIV/0!</v>
      </c>
    </row>
    <row r="35" spans="1:30" ht="56.25">
      <c r="A35" s="167">
        <v>3220</v>
      </c>
      <c r="B35" s="181" t="s">
        <v>286</v>
      </c>
      <c r="C35" s="172">
        <v>12027.6</v>
      </c>
      <c r="D35" s="175">
        <v>303418.5</v>
      </c>
      <c r="E35" s="175">
        <v>231218.6</v>
      </c>
      <c r="F35" s="166">
        <f t="shared" si="2"/>
        <v>1922.4001463301074</v>
      </c>
      <c r="G35" s="166">
        <f>E35/D35*100</f>
        <v>76.20451620451621</v>
      </c>
      <c r="I35" s="157"/>
      <c r="J35" s="173">
        <v>303418520</v>
      </c>
      <c r="K35" s="173">
        <v>231218606.55</v>
      </c>
      <c r="L35" s="159" t="e">
        <f t="shared" si="12"/>
        <v>#DIV/0!</v>
      </c>
      <c r="M35" s="159">
        <f t="shared" si="5"/>
        <v>76.20451334018767</v>
      </c>
      <c r="O35" s="176"/>
      <c r="P35" s="175">
        <f>J35/1000</f>
        <v>303418.52</v>
      </c>
      <c r="Q35" s="175">
        <f>K35/1000</f>
        <v>231218.60655000003</v>
      </c>
      <c r="R35" s="159" t="e">
        <f t="shared" si="13"/>
        <v>#DIV/0!</v>
      </c>
      <c r="S35" s="159">
        <f>Q35/P35*100</f>
        <v>76.20451334018767</v>
      </c>
      <c r="T35" s="157" t="e">
        <f>T7+T8+T9+T10+T11+T12+T13+T14+T21+T22+T25+T30+T31+T34</f>
        <v>#REF!</v>
      </c>
      <c r="U35" s="158" t="e">
        <f t="shared" si="20"/>
        <v>#REF!</v>
      </c>
      <c r="V35" s="158" t="e">
        <f t="shared" si="20"/>
        <v>#REF!</v>
      </c>
      <c r="W35" s="159" t="e">
        <f t="shared" si="16"/>
        <v>#REF!</v>
      </c>
      <c r="X35" s="159" t="e">
        <f t="shared" si="17"/>
        <v>#REF!</v>
      </c>
      <c r="Z35" s="176"/>
      <c r="AA35" s="175"/>
      <c r="AB35" s="175"/>
      <c r="AC35" s="159" t="e">
        <f t="shared" si="14"/>
        <v>#DIV/0!</v>
      </c>
      <c r="AD35" s="159" t="e">
        <f>AB35/AA35*100</f>
        <v>#DIV/0!</v>
      </c>
    </row>
    <row r="36" spans="1:30" ht="18.75">
      <c r="A36" s="162">
        <v>9000</v>
      </c>
      <c r="B36" s="182" t="s">
        <v>287</v>
      </c>
      <c r="C36" s="174">
        <v>492681.7</v>
      </c>
      <c r="D36" s="158">
        <v>14000.1</v>
      </c>
      <c r="E36" s="158">
        <v>0</v>
      </c>
      <c r="F36" s="159">
        <f t="shared" si="2"/>
        <v>0</v>
      </c>
      <c r="G36" s="159">
        <f>E36/D36*100</f>
        <v>0</v>
      </c>
      <c r="I36" s="157"/>
      <c r="J36" s="180">
        <v>14000087</v>
      </c>
      <c r="K36" s="180">
        <v>0</v>
      </c>
      <c r="L36" s="159" t="e">
        <f t="shared" si="12"/>
        <v>#DIV/0!</v>
      </c>
      <c r="M36" s="159">
        <f t="shared" si="5"/>
        <v>0</v>
      </c>
      <c r="O36" s="157"/>
      <c r="P36" s="158">
        <f>J36/1000</f>
        <v>14000.087</v>
      </c>
      <c r="Q36" s="158">
        <f>K36/1000</f>
        <v>0</v>
      </c>
      <c r="R36" s="159" t="e">
        <f t="shared" si="13"/>
        <v>#DIV/0!</v>
      </c>
      <c r="S36" s="159">
        <f>Q36/P36*100</f>
        <v>0</v>
      </c>
      <c r="T36" s="157" t="e">
        <f>T8+T9+T10+T11+T12+T13+T14+T15+T22+T23+T26+T31+T32+T35</f>
        <v>#REF!</v>
      </c>
      <c r="U36" s="158" t="e">
        <f t="shared" si="20"/>
        <v>#REF!</v>
      </c>
      <c r="V36" s="158" t="e">
        <f t="shared" si="20"/>
        <v>#REF!</v>
      </c>
      <c r="W36" s="159" t="e">
        <f t="shared" si="16"/>
        <v>#REF!</v>
      </c>
      <c r="X36" s="159" t="e">
        <f t="shared" si="17"/>
        <v>#REF!</v>
      </c>
      <c r="Z36" s="157"/>
      <c r="AA36" s="158"/>
      <c r="AB36" s="158"/>
      <c r="AC36" s="159" t="e">
        <f t="shared" si="14"/>
        <v>#DIV/0!</v>
      </c>
      <c r="AD36" s="159" t="e">
        <f>AB36/AA36*100</f>
        <v>#DIV/0!</v>
      </c>
    </row>
    <row r="37" spans="1:30" ht="37.5">
      <c r="A37" s="162"/>
      <c r="B37" s="182" t="s">
        <v>288</v>
      </c>
      <c r="C37" s="174">
        <f>C9+C10+C11+C12+C13+C14+C15+C16+C23+C24+C28+C32+C33+C36+C22</f>
        <v>9717682.799999999</v>
      </c>
      <c r="D37" s="158">
        <f>D9+D10+D11+D12+D13+D14+D15+D16+D22+D23+D24+D28+D32+D33+D36</f>
        <v>10232230.063</v>
      </c>
      <c r="E37" s="158">
        <f>E9+E10+E11+E12+E13+E14+E15+E16+E22+E23+E24+E28+E32+E33+E36</f>
        <v>10006836.86436</v>
      </c>
      <c r="F37" s="159">
        <f t="shared" si="2"/>
        <v>102.97554540841773</v>
      </c>
      <c r="G37" s="159">
        <f>E37/D37*100</f>
        <v>97.79722311507608</v>
      </c>
      <c r="I37" s="157">
        <f>I9+I10+I11+I12+I13+I14+I15+I16+I23+I24+I28+I32+I33+I36</f>
        <v>0</v>
      </c>
      <c r="J37" s="180">
        <f>J9+J10+J11+J12+J13+J14+J15+J16+J22+J23+J24+J28+J32+J33+J36</f>
        <v>10232230143</v>
      </c>
      <c r="K37" s="180">
        <f>K9+K10+K11+K12+K13+K14+K15+K16+K22+K23+K24+K28+K32+K33+K36</f>
        <v>10006836938.989998</v>
      </c>
      <c r="L37" s="159" t="e">
        <f t="shared" si="12"/>
        <v>#DIV/0!</v>
      </c>
      <c r="M37" s="159">
        <f t="shared" si="5"/>
        <v>97.7972230798171</v>
      </c>
      <c r="O37" s="157">
        <f>O9+O10+O11+O12+O13+O14+O15+O16+O23+O24+O28+O32+O33+O36</f>
        <v>0</v>
      </c>
      <c r="P37" s="158">
        <f>P9+P10+P11+P12+P13+P14+P15+P16+P22+P23+P24+P28+P32+P33+P36</f>
        <v>10232230.143</v>
      </c>
      <c r="Q37" s="158">
        <f>Q9+Q10+Q11+Q12+Q13+Q14+Q15+Q16+Q22+Q23+Q24+Q28+Q32+Q33+Q36</f>
        <v>10006836.93899</v>
      </c>
      <c r="R37" s="159" t="e">
        <f t="shared" si="13"/>
        <v>#DIV/0!</v>
      </c>
      <c r="S37" s="159">
        <f>Q37/P37*100</f>
        <v>97.79722307981713</v>
      </c>
      <c r="T37" s="157" t="e">
        <f>T9+T10+T11+T12+T13+T14+T15+T16+T23+T24+T28+T32+T33+T36</f>
        <v>#REF!</v>
      </c>
      <c r="U37" s="158" t="e">
        <f>U9+U10+U11+U12+U13+U14+U15+U16+U22+U23+U24+U28+U32+U33+U36</f>
        <v>#REF!</v>
      </c>
      <c r="V37" s="158" t="e">
        <f>V9+V10+V11+V12+V13+V14+V15+V16+V22+V23+V24+V28+V32+V33+V36</f>
        <v>#REF!</v>
      </c>
      <c r="W37" s="159" t="e">
        <f t="shared" si="16"/>
        <v>#REF!</v>
      </c>
      <c r="X37" s="159" t="e">
        <f t="shared" si="17"/>
        <v>#REF!</v>
      </c>
      <c r="Z37" s="157">
        <f>Z9+Z10+Z11+Z12+Z13+Z14+Z15+Z16+Z23+Z24+Z28+Z32+Z33+Z36</f>
        <v>0</v>
      </c>
      <c r="AA37" s="158">
        <f>AA9+AA10+AA11+AA12+AA13+AA14+AA15+AA16+AA22+AA23+AA24+AA28+AA32+AA33+AA36</f>
        <v>0</v>
      </c>
      <c r="AB37" s="158">
        <f>AB9+AB10+AB11+AB12+AB13+AB14+AB15+AB16+AB22+AB23+AB24+AB28+AB32+AB33+AB36</f>
        <v>0</v>
      </c>
      <c r="AC37" s="159" t="e">
        <f t="shared" si="14"/>
        <v>#DIV/0!</v>
      </c>
      <c r="AD37" s="159" t="e">
        <f>AB37/AA37*100</f>
        <v>#DIV/0!</v>
      </c>
    </row>
  </sheetData>
  <sheetProtection/>
  <mergeCells count="20">
    <mergeCell ref="Z5:Z6"/>
    <mergeCell ref="AA5:AA6"/>
    <mergeCell ref="AB5:AB6"/>
    <mergeCell ref="AC5:AD5"/>
    <mergeCell ref="O5:O6"/>
    <mergeCell ref="P5:P6"/>
    <mergeCell ref="Q5:Q6"/>
    <mergeCell ref="R5:S5"/>
    <mergeCell ref="I5:I6"/>
    <mergeCell ref="J5:J6"/>
    <mergeCell ref="K5:K6"/>
    <mergeCell ref="L5:M5"/>
    <mergeCell ref="A2:G2"/>
    <mergeCell ref="A5:G5"/>
    <mergeCell ref="A6:A7"/>
    <mergeCell ref="B6:B7"/>
    <mergeCell ref="C6:C7"/>
    <mergeCell ref="D6:D7"/>
    <mergeCell ref="E6:E7"/>
    <mergeCell ref="F6:G6"/>
  </mergeCells>
  <printOptions/>
  <pageMargins left="0.57" right="0.1" top="0.28" bottom="0.15" header="0.22" footer="0.28"/>
  <pageSetup fitToHeight="2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19"/>
  <sheetViews>
    <sheetView zoomScale="75" zoomScaleNormal="75" zoomScalePageLayoutView="0" workbookViewId="0" topLeftCell="A1">
      <selection activeCell="J21" sqref="J21"/>
    </sheetView>
  </sheetViews>
  <sheetFormatPr defaultColWidth="9.00390625" defaultRowHeight="12.75"/>
  <cols>
    <col min="1" max="1" width="46.125" style="0" customWidth="1"/>
    <col min="2" max="2" width="14.25390625" style="0" customWidth="1"/>
    <col min="3" max="3" width="15.75390625" style="0" customWidth="1"/>
    <col min="4" max="4" width="11.25390625" style="0" customWidth="1"/>
    <col min="5" max="5" width="12.25390625" style="0" customWidth="1"/>
    <col min="6" max="6" width="14.375" style="0" customWidth="1"/>
    <col min="7" max="7" width="12.00390625" style="0" customWidth="1"/>
    <col min="8" max="8" width="15.125" style="0" customWidth="1"/>
    <col min="9" max="9" width="14.25390625" style="0" customWidth="1"/>
    <col min="10" max="10" width="11.125" style="0" customWidth="1"/>
  </cols>
  <sheetData>
    <row r="1" ht="15.75">
      <c r="J1" s="45" t="s">
        <v>472</v>
      </c>
    </row>
    <row r="2" spans="1:10" ht="20.25">
      <c r="A2" s="251" t="s">
        <v>473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1:10" ht="20.25">
      <c r="A3" s="251" t="s">
        <v>474</v>
      </c>
      <c r="B3" s="251"/>
      <c r="C3" s="251"/>
      <c r="D3" s="251"/>
      <c r="E3" s="251"/>
      <c r="F3" s="251"/>
      <c r="G3" s="251"/>
      <c r="H3" s="251"/>
      <c r="I3" s="251"/>
      <c r="J3" s="251"/>
    </row>
    <row r="4" spans="1:10" ht="20.25">
      <c r="A4" s="251" t="s">
        <v>319</v>
      </c>
      <c r="B4" s="251"/>
      <c r="C4" s="251"/>
      <c r="D4" s="251"/>
      <c r="E4" s="251"/>
      <c r="F4" s="251"/>
      <c r="G4" s="251"/>
      <c r="H4" s="251"/>
      <c r="I4" s="251"/>
      <c r="J4" s="251"/>
    </row>
    <row r="5" spans="10:15" ht="19.5" thickBot="1">
      <c r="J5" s="51" t="s">
        <v>442</v>
      </c>
      <c r="K5" s="52"/>
      <c r="O5" s="46"/>
    </row>
    <row r="6" spans="1:10" ht="16.5" thickBot="1">
      <c r="A6" s="252" t="s">
        <v>475</v>
      </c>
      <c r="B6" s="253"/>
      <c r="C6" s="253"/>
      <c r="D6" s="253"/>
      <c r="E6" s="254"/>
      <c r="F6" s="254"/>
      <c r="G6" s="254"/>
      <c r="H6" s="254"/>
      <c r="I6" s="254"/>
      <c r="J6" s="255"/>
    </row>
    <row r="7" spans="1:10" ht="15.75" customHeight="1">
      <c r="A7" s="262" t="s">
        <v>332</v>
      </c>
      <c r="B7" s="256" t="s">
        <v>476</v>
      </c>
      <c r="C7" s="257"/>
      <c r="D7" s="258"/>
      <c r="E7" s="242" t="s">
        <v>477</v>
      </c>
      <c r="F7" s="242"/>
      <c r="G7" s="243"/>
      <c r="H7" s="246" t="s">
        <v>18</v>
      </c>
      <c r="I7" s="242"/>
      <c r="J7" s="243"/>
    </row>
    <row r="8" spans="1:10" ht="16.5" customHeight="1" thickBot="1">
      <c r="A8" s="263"/>
      <c r="B8" s="259"/>
      <c r="C8" s="260"/>
      <c r="D8" s="261"/>
      <c r="E8" s="244"/>
      <c r="F8" s="244"/>
      <c r="G8" s="245"/>
      <c r="H8" s="247"/>
      <c r="I8" s="244"/>
      <c r="J8" s="245"/>
    </row>
    <row r="9" spans="1:10" ht="125.25" customHeight="1" thickBot="1">
      <c r="A9" s="264"/>
      <c r="B9" s="47" t="s">
        <v>303</v>
      </c>
      <c r="C9" s="48" t="s">
        <v>304</v>
      </c>
      <c r="D9" s="49" t="s">
        <v>478</v>
      </c>
      <c r="E9" s="47" t="s">
        <v>303</v>
      </c>
      <c r="F9" s="48" t="s">
        <v>304</v>
      </c>
      <c r="G9" s="49" t="s">
        <v>479</v>
      </c>
      <c r="H9" s="47" t="s">
        <v>303</v>
      </c>
      <c r="I9" s="48" t="s">
        <v>304</v>
      </c>
      <c r="J9" s="49" t="s">
        <v>478</v>
      </c>
    </row>
    <row r="10" spans="1:10" ht="15" hidden="1" thickBot="1">
      <c r="A10" s="128">
        <v>1</v>
      </c>
      <c r="B10" s="48"/>
      <c r="C10" s="48">
        <v>2</v>
      </c>
      <c r="D10" s="48">
        <v>3</v>
      </c>
      <c r="E10" s="48"/>
      <c r="F10" s="48">
        <v>4</v>
      </c>
      <c r="G10" s="48">
        <v>5</v>
      </c>
      <c r="H10" s="48"/>
      <c r="I10" s="48">
        <v>6</v>
      </c>
      <c r="J10" s="48">
        <v>7</v>
      </c>
    </row>
    <row r="11" spans="1:10" ht="63.75" hidden="1" thickBot="1">
      <c r="A11" s="114" t="s">
        <v>163</v>
      </c>
      <c r="B11" s="85"/>
      <c r="C11" s="53"/>
      <c r="D11" s="53"/>
      <c r="E11" s="53"/>
      <c r="F11" s="53"/>
      <c r="G11" s="53"/>
      <c r="H11" s="53">
        <f aca="true" t="shared" si="0" ref="H11:J12">B11+E11</f>
        <v>0</v>
      </c>
      <c r="I11" s="53">
        <f t="shared" si="0"/>
        <v>0</v>
      </c>
      <c r="J11" s="53">
        <f t="shared" si="0"/>
        <v>0</v>
      </c>
    </row>
    <row r="12" spans="1:10" ht="32.25" thickBot="1">
      <c r="A12" s="44" t="s">
        <v>321</v>
      </c>
      <c r="B12" s="84"/>
      <c r="C12" s="53"/>
      <c r="D12" s="53"/>
      <c r="E12" s="53">
        <v>-3014.5</v>
      </c>
      <c r="F12" s="86">
        <v>-3014.5</v>
      </c>
      <c r="G12" s="86">
        <v>0</v>
      </c>
      <c r="H12" s="53">
        <f t="shared" si="0"/>
        <v>-3014.5</v>
      </c>
      <c r="I12" s="53">
        <f t="shared" si="0"/>
        <v>-3014.5</v>
      </c>
      <c r="J12" s="53">
        <f t="shared" si="0"/>
        <v>0</v>
      </c>
    </row>
    <row r="13" spans="1:10" ht="16.5" thickBot="1">
      <c r="A13" s="50" t="s">
        <v>480</v>
      </c>
      <c r="B13" s="54">
        <f aca="true" t="shared" si="1" ref="B13:J13">SUM(B11:B12)</f>
        <v>0</v>
      </c>
      <c r="C13" s="54">
        <f t="shared" si="1"/>
        <v>0</v>
      </c>
      <c r="D13" s="54">
        <f t="shared" si="1"/>
        <v>0</v>
      </c>
      <c r="E13" s="54">
        <f t="shared" si="1"/>
        <v>-3014.5</v>
      </c>
      <c r="F13" s="54">
        <f t="shared" si="1"/>
        <v>-3014.5</v>
      </c>
      <c r="G13" s="54">
        <f t="shared" si="1"/>
        <v>0</v>
      </c>
      <c r="H13" s="54">
        <f t="shared" si="1"/>
        <v>-3014.5</v>
      </c>
      <c r="I13" s="54">
        <f t="shared" si="1"/>
        <v>-3014.5</v>
      </c>
      <c r="J13" s="54">
        <f t="shared" si="1"/>
        <v>0</v>
      </c>
    </row>
    <row r="14" spans="1:10" ht="19.5" thickBot="1">
      <c r="A14" s="248" t="s">
        <v>468</v>
      </c>
      <c r="B14" s="249"/>
      <c r="C14" s="249"/>
      <c r="D14" s="249"/>
      <c r="E14" s="249"/>
      <c r="F14" s="249"/>
      <c r="G14" s="249"/>
      <c r="H14" s="249"/>
      <c r="I14" s="249"/>
      <c r="J14" s="250"/>
    </row>
    <row r="15" spans="1:10" ht="63.75" thickBot="1">
      <c r="A15" s="44" t="s">
        <v>163</v>
      </c>
      <c r="B15" s="53"/>
      <c r="C15" s="86"/>
      <c r="D15" s="86"/>
      <c r="E15" s="86">
        <v>0</v>
      </c>
      <c r="F15" s="86">
        <v>0</v>
      </c>
      <c r="G15" s="86">
        <v>-266.4</v>
      </c>
      <c r="H15" s="53">
        <f aca="true" t="shared" si="2" ref="H15:J17">B15+E15</f>
        <v>0</v>
      </c>
      <c r="I15" s="53">
        <f t="shared" si="2"/>
        <v>0</v>
      </c>
      <c r="J15" s="53">
        <f t="shared" si="2"/>
        <v>-266.4</v>
      </c>
    </row>
    <row r="16" spans="1:10" ht="48" thickBot="1">
      <c r="A16" s="44" t="s">
        <v>318</v>
      </c>
      <c r="B16" s="53"/>
      <c r="C16" s="86"/>
      <c r="D16" s="86"/>
      <c r="E16" s="86">
        <v>0</v>
      </c>
      <c r="F16" s="86">
        <v>0</v>
      </c>
      <c r="G16" s="86">
        <v>-1109.5</v>
      </c>
      <c r="H16" s="53">
        <f t="shared" si="2"/>
        <v>0</v>
      </c>
      <c r="I16" s="53">
        <f t="shared" si="2"/>
        <v>0</v>
      </c>
      <c r="J16" s="53">
        <f t="shared" si="2"/>
        <v>-1109.5</v>
      </c>
    </row>
    <row r="17" spans="1:10" ht="32.25" hidden="1" thickBot="1">
      <c r="A17" s="44" t="s">
        <v>164</v>
      </c>
      <c r="B17" s="84"/>
      <c r="C17" s="53"/>
      <c r="D17" s="53"/>
      <c r="E17" s="53"/>
      <c r="F17" s="53"/>
      <c r="G17" s="53"/>
      <c r="H17" s="53">
        <f t="shared" si="2"/>
        <v>0</v>
      </c>
      <c r="I17" s="53">
        <f t="shared" si="2"/>
        <v>0</v>
      </c>
      <c r="J17" s="53">
        <f t="shared" si="2"/>
        <v>0</v>
      </c>
    </row>
    <row r="18" spans="1:10" ht="16.5" thickBot="1">
      <c r="A18" s="50" t="s">
        <v>480</v>
      </c>
      <c r="B18" s="54">
        <f aca="true" t="shared" si="3" ref="B18:J18">SUM(B15:B17)</f>
        <v>0</v>
      </c>
      <c r="C18" s="54">
        <f t="shared" si="3"/>
        <v>0</v>
      </c>
      <c r="D18" s="54">
        <f t="shared" si="3"/>
        <v>0</v>
      </c>
      <c r="E18" s="54">
        <f t="shared" si="3"/>
        <v>0</v>
      </c>
      <c r="F18" s="54">
        <f t="shared" si="3"/>
        <v>0</v>
      </c>
      <c r="G18" s="54">
        <f t="shared" si="3"/>
        <v>-1375.9</v>
      </c>
      <c r="H18" s="54">
        <f t="shared" si="3"/>
        <v>0</v>
      </c>
      <c r="I18" s="54">
        <f t="shared" si="3"/>
        <v>0</v>
      </c>
      <c r="J18" s="54">
        <f t="shared" si="3"/>
        <v>-1375.9</v>
      </c>
    </row>
    <row r="19" spans="1:10" ht="16.5" thickBot="1">
      <c r="A19" s="50" t="s">
        <v>481</v>
      </c>
      <c r="B19" s="54">
        <f aca="true" t="shared" si="4" ref="B19:J19">B13+B18</f>
        <v>0</v>
      </c>
      <c r="C19" s="54">
        <f t="shared" si="4"/>
        <v>0</v>
      </c>
      <c r="D19" s="54">
        <f t="shared" si="4"/>
        <v>0</v>
      </c>
      <c r="E19" s="54">
        <f t="shared" si="4"/>
        <v>-3014.5</v>
      </c>
      <c r="F19" s="54">
        <f t="shared" si="4"/>
        <v>-3014.5</v>
      </c>
      <c r="G19" s="54">
        <f t="shared" si="4"/>
        <v>-1375.9</v>
      </c>
      <c r="H19" s="54">
        <f t="shared" si="4"/>
        <v>-3014.5</v>
      </c>
      <c r="I19" s="54">
        <f t="shared" si="4"/>
        <v>-3014.5</v>
      </c>
      <c r="J19" s="54">
        <f t="shared" si="4"/>
        <v>-1375.9</v>
      </c>
    </row>
  </sheetData>
  <sheetProtection/>
  <mergeCells count="9">
    <mergeCell ref="E7:G8"/>
    <mergeCell ref="H7:J8"/>
    <mergeCell ref="A14:J14"/>
    <mergeCell ref="A2:J2"/>
    <mergeCell ref="A3:J3"/>
    <mergeCell ref="A4:J4"/>
    <mergeCell ref="A6:J6"/>
    <mergeCell ref="B7:D8"/>
    <mergeCell ref="A7:A9"/>
  </mergeCells>
  <printOptions/>
  <pageMargins left="0.7" right="0.7" top="0.75" bottom="0.75" header="0.3" footer="0.3"/>
  <pageSetup horizontalDpi="600" verticalDpi="6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2"/>
  <sheetViews>
    <sheetView tabSelected="1" zoomScale="75" zoomScaleNormal="75" zoomScalePageLayoutView="0" workbookViewId="0" topLeftCell="A28">
      <selection activeCell="I29" sqref="I29:J29"/>
    </sheetView>
  </sheetViews>
  <sheetFormatPr defaultColWidth="9.00390625" defaultRowHeight="12.75"/>
  <cols>
    <col min="1" max="1" width="60.00390625" style="0" customWidth="1"/>
    <col min="2" max="2" width="15.375" style="0" customWidth="1"/>
    <col min="3" max="4" width="15.375" style="61" customWidth="1"/>
    <col min="5" max="5" width="13.00390625" style="0" customWidth="1"/>
    <col min="6" max="6" width="20.25390625" style="0" customWidth="1"/>
    <col min="7" max="7" width="13.875" style="0" customWidth="1"/>
    <col min="9" max="9" width="14.875" style="0" customWidth="1"/>
    <col min="10" max="10" width="12.75390625" style="0" bestFit="1" customWidth="1"/>
  </cols>
  <sheetData>
    <row r="1" ht="15.75">
      <c r="D1" s="129" t="s">
        <v>320</v>
      </c>
    </row>
    <row r="2" spans="1:4" ht="22.5" customHeight="1">
      <c r="A2" s="265" t="s">
        <v>322</v>
      </c>
      <c r="B2" s="266"/>
      <c r="C2" s="266"/>
      <c r="D2" s="266"/>
    </row>
    <row r="3" spans="1:4" ht="22.5" customHeight="1" thickBot="1">
      <c r="A3" s="56"/>
      <c r="B3" s="57"/>
      <c r="C3" s="130"/>
      <c r="D3" s="131" t="s">
        <v>442</v>
      </c>
    </row>
    <row r="4" spans="1:4" ht="16.5" thickBot="1">
      <c r="A4" s="267" t="s">
        <v>443</v>
      </c>
      <c r="B4" s="268"/>
      <c r="C4" s="268"/>
      <c r="D4" s="269"/>
    </row>
    <row r="5" spans="1:4" ht="30.75" customHeight="1">
      <c r="A5" s="270" t="s">
        <v>448</v>
      </c>
      <c r="B5" s="270" t="s">
        <v>303</v>
      </c>
      <c r="C5" s="272" t="s">
        <v>304</v>
      </c>
      <c r="D5" s="272" t="s">
        <v>469</v>
      </c>
    </row>
    <row r="6" spans="1:4" ht="13.5" thickBot="1">
      <c r="A6" s="271"/>
      <c r="B6" s="271"/>
      <c r="C6" s="273"/>
      <c r="D6" s="273"/>
    </row>
    <row r="7" spans="1:4" ht="16.5" thickBot="1">
      <c r="A7" s="42">
        <v>1</v>
      </c>
      <c r="B7" s="43">
        <v>2</v>
      </c>
      <c r="C7" s="97">
        <v>3</v>
      </c>
      <c r="D7" s="97">
        <v>4</v>
      </c>
    </row>
    <row r="8" spans="1:4" ht="15.75" customHeight="1" thickBot="1">
      <c r="A8" s="93" t="s">
        <v>449</v>
      </c>
      <c r="B8" s="87">
        <v>0</v>
      </c>
      <c r="C8" s="87">
        <v>99701.3</v>
      </c>
      <c r="D8" s="87">
        <v>324101.7</v>
      </c>
    </row>
    <row r="9" spans="1:4" ht="16.5" thickBot="1">
      <c r="A9" s="93" t="s">
        <v>450</v>
      </c>
      <c r="B9" s="87">
        <f>B22</f>
        <v>0</v>
      </c>
      <c r="C9" s="87">
        <f>C22</f>
        <v>-99701.29999999993</v>
      </c>
      <c r="D9" s="87">
        <f>D22</f>
        <v>-324101.6999999999</v>
      </c>
    </row>
    <row r="10" spans="1:4" ht="32.25" thickBot="1">
      <c r="A10" s="93" t="s">
        <v>451</v>
      </c>
      <c r="B10" s="87"/>
      <c r="C10" s="87"/>
      <c r="D10" s="87"/>
    </row>
    <row r="11" spans="1:4" ht="16.5" thickBot="1">
      <c r="A11" s="94" t="s">
        <v>452</v>
      </c>
      <c r="B11" s="95"/>
      <c r="C11" s="88"/>
      <c r="D11" s="88"/>
    </row>
    <row r="12" spans="1:4" ht="16.5" thickBot="1">
      <c r="A12" s="94" t="s">
        <v>453</v>
      </c>
      <c r="B12" s="95"/>
      <c r="C12" s="88"/>
      <c r="D12" s="88"/>
    </row>
    <row r="13" spans="1:6" ht="32.25" thickBot="1">
      <c r="A13" s="93" t="s">
        <v>454</v>
      </c>
      <c r="B13" s="87">
        <f>B14-B15+B17</f>
        <v>0</v>
      </c>
      <c r="C13" s="87">
        <f>C14-C15+C17</f>
        <v>-99701.29999999993</v>
      </c>
      <c r="D13" s="87">
        <f>D14-D15+D17+D16</f>
        <v>-324101.6999999999</v>
      </c>
      <c r="F13" t="s">
        <v>245</v>
      </c>
    </row>
    <row r="14" spans="1:4" ht="16.5" thickBot="1">
      <c r="A14" s="94" t="s">
        <v>455</v>
      </c>
      <c r="B14" s="95"/>
      <c r="C14" s="88">
        <v>594740.3</v>
      </c>
      <c r="D14" s="88">
        <v>594740.3</v>
      </c>
    </row>
    <row r="15" spans="1:6" ht="16.5" thickBot="1">
      <c r="A15" s="94" t="s">
        <v>456</v>
      </c>
      <c r="B15" s="95"/>
      <c r="C15" s="88">
        <v>10000</v>
      </c>
      <c r="D15" s="88">
        <v>271724.7</v>
      </c>
      <c r="F15" s="3"/>
    </row>
    <row r="16" spans="1:4" ht="16.5" thickBot="1">
      <c r="A16" s="94" t="s">
        <v>457</v>
      </c>
      <c r="B16" s="88"/>
      <c r="C16" s="88">
        <v>0</v>
      </c>
      <c r="D16" s="88">
        <v>-402.1</v>
      </c>
    </row>
    <row r="17" spans="1:4" ht="40.5" customHeight="1" thickBot="1">
      <c r="A17" s="94" t="s">
        <v>458</v>
      </c>
      <c r="B17" s="88"/>
      <c r="C17" s="88">
        <v>-684441.6</v>
      </c>
      <c r="D17" s="88">
        <v>-646715.2</v>
      </c>
    </row>
    <row r="18" spans="1:4" ht="32.25" thickBot="1">
      <c r="A18" s="93" t="s">
        <v>464</v>
      </c>
      <c r="B18" s="87">
        <f>B19-B20</f>
        <v>0</v>
      </c>
      <c r="C18" s="87">
        <f>C19-C20</f>
        <v>0</v>
      </c>
      <c r="D18" s="87">
        <f>D19-D20</f>
        <v>0</v>
      </c>
    </row>
    <row r="19" spans="1:4" ht="16.5" thickBot="1">
      <c r="A19" s="94" t="s">
        <v>455</v>
      </c>
      <c r="B19" s="88"/>
      <c r="C19" s="88">
        <v>0</v>
      </c>
      <c r="D19" s="88">
        <v>0</v>
      </c>
    </row>
    <row r="20" spans="1:4" ht="16.5" thickBot="1">
      <c r="A20" s="94" t="s">
        <v>456</v>
      </c>
      <c r="B20" s="88"/>
      <c r="C20" s="88">
        <v>0</v>
      </c>
      <c r="D20" s="88">
        <v>0</v>
      </c>
    </row>
    <row r="21" spans="1:4" ht="16.5" thickBot="1">
      <c r="A21" s="94" t="s">
        <v>457</v>
      </c>
      <c r="B21" s="88"/>
      <c r="C21" s="88"/>
      <c r="D21" s="88"/>
    </row>
    <row r="22" spans="1:4" ht="32.25" thickBot="1">
      <c r="A22" s="93" t="s">
        <v>465</v>
      </c>
      <c r="B22" s="87">
        <f>B10+B13+B18</f>
        <v>0</v>
      </c>
      <c r="C22" s="87">
        <f>C10+C13+C18</f>
        <v>-99701.29999999993</v>
      </c>
      <c r="D22" s="87">
        <f>D10+D13+D18</f>
        <v>-324101.6999999999</v>
      </c>
    </row>
    <row r="23" spans="1:4" ht="24" customHeight="1" thickBot="1">
      <c r="A23" s="94" t="s">
        <v>466</v>
      </c>
      <c r="B23" s="88">
        <v>0</v>
      </c>
      <c r="C23" s="87">
        <f>C22</f>
        <v>-99701.29999999993</v>
      </c>
      <c r="D23" s="87">
        <f>D22</f>
        <v>-324101.6999999999</v>
      </c>
    </row>
    <row r="24" spans="1:4" ht="50.25" customHeight="1" thickBot="1">
      <c r="A24" s="93" t="s">
        <v>467</v>
      </c>
      <c r="B24" s="87">
        <v>0</v>
      </c>
      <c r="C24" s="87">
        <f>C22</f>
        <v>-99701.29999999993</v>
      </c>
      <c r="D24" s="87">
        <f>D22</f>
        <v>-324101.6999999999</v>
      </c>
    </row>
    <row r="25" spans="1:4" ht="19.5" thickBot="1">
      <c r="A25" s="274" t="s">
        <v>468</v>
      </c>
      <c r="B25" s="275"/>
      <c r="C25" s="275"/>
      <c r="D25" s="276"/>
    </row>
    <row r="26" spans="1:4" ht="15.75" customHeight="1">
      <c r="A26" s="272" t="s">
        <v>448</v>
      </c>
      <c r="B26" s="270" t="s">
        <v>303</v>
      </c>
      <c r="C26" s="272" t="s">
        <v>304</v>
      </c>
      <c r="D26" s="272" t="s">
        <v>469</v>
      </c>
    </row>
    <row r="27" spans="1:4" ht="32.25" customHeight="1" thickBot="1">
      <c r="A27" s="273"/>
      <c r="B27" s="271"/>
      <c r="C27" s="273"/>
      <c r="D27" s="273"/>
    </row>
    <row r="28" spans="1:4" ht="16.5" thickBot="1">
      <c r="A28" s="96">
        <v>1</v>
      </c>
      <c r="B28" s="97">
        <v>2</v>
      </c>
      <c r="C28" s="97">
        <v>3</v>
      </c>
      <c r="D28" s="97">
        <v>4</v>
      </c>
    </row>
    <row r="29" spans="1:12" ht="16.5" thickBot="1">
      <c r="A29" s="93" t="s">
        <v>470</v>
      </c>
      <c r="B29" s="87">
        <v>0</v>
      </c>
      <c r="C29" s="87">
        <v>-2010787.2</v>
      </c>
      <c r="D29" s="87">
        <v>-1471845.7</v>
      </c>
      <c r="G29" s="55"/>
      <c r="I29" s="3"/>
      <c r="J29" s="3"/>
      <c r="K29" s="3"/>
      <c r="L29" s="3"/>
    </row>
    <row r="30" spans="1:4" ht="16.5" thickBot="1">
      <c r="A30" s="93" t="s">
        <v>450</v>
      </c>
      <c r="B30" s="87">
        <f>B40</f>
        <v>0</v>
      </c>
      <c r="C30" s="87">
        <f>C40</f>
        <v>2010787.2000000002</v>
      </c>
      <c r="D30" s="87">
        <f>D40</f>
        <v>1471845.7</v>
      </c>
    </row>
    <row r="31" spans="1:7" ht="32.25" thickBot="1">
      <c r="A31" s="93" t="s">
        <v>471</v>
      </c>
      <c r="B31" s="87">
        <f>B32-B33+B34</f>
        <v>0</v>
      </c>
      <c r="C31" s="87">
        <f>C32-C33+C34</f>
        <v>0</v>
      </c>
      <c r="D31" s="87">
        <f>D32-D33+D34</f>
        <v>-10020.7</v>
      </c>
      <c r="F31" s="3"/>
      <c r="G31" s="3"/>
    </row>
    <row r="32" spans="1:4" ht="16.5" thickBot="1">
      <c r="A32" s="94" t="s">
        <v>455</v>
      </c>
      <c r="B32" s="95"/>
      <c r="C32" s="88">
        <v>0</v>
      </c>
      <c r="D32" s="88">
        <v>33672.3</v>
      </c>
    </row>
    <row r="33" spans="1:4" ht="16.5" thickBot="1">
      <c r="A33" s="94" t="s">
        <v>456</v>
      </c>
      <c r="B33" s="95"/>
      <c r="C33" s="88">
        <v>0</v>
      </c>
      <c r="D33" s="88">
        <v>35373.8</v>
      </c>
    </row>
    <row r="34" spans="1:4" ht="16.5" thickBot="1">
      <c r="A34" s="94" t="s">
        <v>457</v>
      </c>
      <c r="B34" s="88"/>
      <c r="C34" s="88">
        <v>0</v>
      </c>
      <c r="D34" s="88">
        <v>-8319.2</v>
      </c>
    </row>
    <row r="35" spans="1:4" ht="41.25" customHeight="1" thickBot="1">
      <c r="A35" s="93" t="s">
        <v>454</v>
      </c>
      <c r="B35" s="87">
        <f>B36-B37+B39</f>
        <v>0</v>
      </c>
      <c r="C35" s="87">
        <f>C36-C37+C39</f>
        <v>2010787.2000000002</v>
      </c>
      <c r="D35" s="87">
        <f>D36-D37+D39+D38</f>
        <v>1481866.4</v>
      </c>
    </row>
    <row r="36" spans="1:4" ht="16.5" thickBot="1">
      <c r="A36" s="94" t="s">
        <v>455</v>
      </c>
      <c r="B36" s="95"/>
      <c r="C36" s="88">
        <v>1390219</v>
      </c>
      <c r="D36" s="88">
        <v>1390219</v>
      </c>
    </row>
    <row r="37" spans="1:4" ht="16.5" thickBot="1">
      <c r="A37" s="94" t="s">
        <v>456</v>
      </c>
      <c r="B37" s="95"/>
      <c r="C37" s="88">
        <v>63873.4</v>
      </c>
      <c r="D37" s="88">
        <v>508767.3</v>
      </c>
    </row>
    <row r="38" spans="1:4" ht="16.5" thickBot="1">
      <c r="A38" s="94" t="s">
        <v>457</v>
      </c>
      <c r="B38" s="88"/>
      <c r="C38" s="88"/>
      <c r="D38" s="88">
        <v>-46300.5</v>
      </c>
    </row>
    <row r="39" spans="1:4" ht="42" customHeight="1" thickBot="1">
      <c r="A39" s="94" t="s">
        <v>458</v>
      </c>
      <c r="B39" s="88"/>
      <c r="C39" s="88">
        <v>684441.6</v>
      </c>
      <c r="D39" s="88">
        <v>646715.2</v>
      </c>
    </row>
    <row r="40" spans="1:4" ht="32.25" thickBot="1">
      <c r="A40" s="93" t="s">
        <v>465</v>
      </c>
      <c r="B40" s="87">
        <f>B31+B35</f>
        <v>0</v>
      </c>
      <c r="C40" s="87">
        <f>C31+C35</f>
        <v>2010787.2000000002</v>
      </c>
      <c r="D40" s="87">
        <f>D31+D35</f>
        <v>1471845.7</v>
      </c>
    </row>
    <row r="41" spans="1:4" ht="16.5" thickBot="1">
      <c r="A41" s="94" t="s">
        <v>466</v>
      </c>
      <c r="B41" s="88">
        <v>0</v>
      </c>
      <c r="C41" s="87">
        <f>C40</f>
        <v>2010787.2000000002</v>
      </c>
      <c r="D41" s="87">
        <f>D40</f>
        <v>1471845.7</v>
      </c>
    </row>
    <row r="42" spans="1:4" ht="55.5" customHeight="1" thickBot="1">
      <c r="A42" s="93" t="s">
        <v>467</v>
      </c>
      <c r="B42" s="87">
        <f>B40</f>
        <v>0</v>
      </c>
      <c r="C42" s="87">
        <f>C40</f>
        <v>2010787.2000000002</v>
      </c>
      <c r="D42" s="87">
        <f>D40</f>
        <v>1471845.7</v>
      </c>
    </row>
  </sheetData>
  <sheetProtection/>
  <mergeCells count="11">
    <mergeCell ref="A26:A27"/>
    <mergeCell ref="B26:B27"/>
    <mergeCell ref="C26:C27"/>
    <mergeCell ref="A25:D25"/>
    <mergeCell ref="D26:D27"/>
    <mergeCell ref="A2:D2"/>
    <mergeCell ref="A4:D4"/>
    <mergeCell ref="B5:B6"/>
    <mergeCell ref="C5:C6"/>
    <mergeCell ref="D5:D6"/>
    <mergeCell ref="A5:A6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10ttp</dc:creator>
  <cp:keywords/>
  <dc:description/>
  <cp:lastModifiedBy>10gfuvirob5</cp:lastModifiedBy>
  <cp:lastPrinted>2019-02-26T13:23:58Z</cp:lastPrinted>
  <dcterms:created xsi:type="dcterms:W3CDTF">2011-08-04T15:57:43Z</dcterms:created>
  <dcterms:modified xsi:type="dcterms:W3CDTF">2019-03-06T09:29:40Z</dcterms:modified>
  <cp:category/>
  <cp:version/>
  <cp:contentType/>
  <cp:contentStatus/>
</cp:coreProperties>
</file>